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800" windowHeight="11700" activeTab="1"/>
  </bookViews>
  <sheets>
    <sheet name="Importo mensile - per index" sheetId="3" r:id="rId1"/>
    <sheet name="Importo mensile - con calcoli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1" l="1"/>
  <c r="P45" i="1"/>
  <c r="P44" i="1"/>
  <c r="P43" i="1"/>
  <c r="O44" i="1"/>
  <c r="O43" i="1"/>
  <c r="O45" i="1"/>
  <c r="O31" i="1"/>
  <c r="P32" i="1"/>
  <c r="P33" i="1"/>
  <c r="P31" i="1"/>
  <c r="P35" i="1" s="1"/>
  <c r="O34" i="1"/>
  <c r="P34" i="1" s="1"/>
  <c r="O33" i="1"/>
  <c r="O32" i="1"/>
  <c r="S10" i="1"/>
  <c r="S11" i="1"/>
  <c r="S12" i="1"/>
  <c r="S13" i="1"/>
  <c r="S14" i="1"/>
  <c r="S15" i="1"/>
  <c r="S16" i="1"/>
  <c r="S17" i="1"/>
  <c r="S18" i="1"/>
  <c r="S19" i="1"/>
  <c r="S9" i="1"/>
  <c r="N10" i="1"/>
  <c r="N11" i="1"/>
  <c r="N12" i="1"/>
  <c r="N13" i="1"/>
  <c r="N14" i="1"/>
  <c r="N15" i="1"/>
  <c r="N16" i="1"/>
  <c r="N17" i="1"/>
  <c r="N18" i="1"/>
  <c r="N19" i="1"/>
  <c r="N20" i="1"/>
  <c r="N21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9" i="1"/>
  <c r="E41" i="3"/>
  <c r="F41" i="3" s="1"/>
  <c r="F40" i="3"/>
  <c r="E40" i="3"/>
  <c r="E39" i="3"/>
  <c r="F39" i="3" s="1"/>
  <c r="F38" i="3"/>
  <c r="E38" i="3"/>
  <c r="E37" i="3"/>
  <c r="F37" i="3" s="1"/>
  <c r="F36" i="3"/>
  <c r="E36" i="3"/>
  <c r="E35" i="3"/>
  <c r="F35" i="3" s="1"/>
  <c r="F34" i="3"/>
  <c r="E34" i="3"/>
  <c r="E33" i="3"/>
  <c r="F33" i="3" s="1"/>
  <c r="F32" i="3"/>
  <c r="E32" i="3"/>
  <c r="E31" i="3"/>
  <c r="F31" i="3" s="1"/>
  <c r="F30" i="3"/>
  <c r="E30" i="3"/>
  <c r="E29" i="3"/>
  <c r="F29" i="3" s="1"/>
  <c r="G29" i="3" s="1"/>
  <c r="G30" i="3" s="1"/>
  <c r="G32" i="1"/>
  <c r="G33" i="1"/>
  <c r="G34" i="1" s="1"/>
  <c r="G35" i="1" s="1"/>
  <c r="G36" i="1" s="1"/>
  <c r="G37" i="1" s="1"/>
  <c r="G38" i="1" s="1"/>
  <c r="G39" i="1" s="1"/>
  <c r="G40" i="1" s="1"/>
  <c r="G31" i="1"/>
  <c r="G30" i="1"/>
  <c r="G29" i="1"/>
  <c r="A1" i="3"/>
  <c r="G31" i="3" l="1"/>
  <c r="G32" i="3" s="1"/>
  <c r="G33" i="3" s="1"/>
  <c r="G34" i="3" s="1"/>
  <c r="G35" i="3" s="1"/>
  <c r="G36" i="3" s="1"/>
  <c r="G37" i="3" s="1"/>
  <c r="G38" i="3" s="1"/>
  <c r="G39" i="3" s="1"/>
  <c r="G40" i="3" s="1"/>
  <c r="F30" i="1"/>
  <c r="F31" i="1"/>
  <c r="F32" i="1"/>
  <c r="F33" i="1"/>
  <c r="F34" i="1"/>
  <c r="F35" i="1"/>
  <c r="F36" i="1"/>
  <c r="F37" i="1"/>
  <c r="F38" i="1"/>
  <c r="F39" i="1"/>
  <c r="F40" i="1"/>
  <c r="F41" i="1"/>
  <c r="F29" i="1"/>
  <c r="E30" i="1"/>
  <c r="E31" i="1"/>
  <c r="E32" i="1"/>
  <c r="E33" i="1"/>
  <c r="E34" i="1"/>
  <c r="E35" i="1"/>
  <c r="E36" i="1"/>
  <c r="E37" i="1"/>
  <c r="E38" i="1"/>
  <c r="E39" i="1"/>
  <c r="E40" i="1"/>
  <c r="E41" i="1"/>
  <c r="E29" i="1"/>
  <c r="A1" i="1"/>
</calcChain>
</file>

<file path=xl/sharedStrings.xml><?xml version="1.0" encoding="utf-8"?>
<sst xmlns="http://schemas.openxmlformats.org/spreadsheetml/2006/main" count="169" uniqueCount="51">
  <si>
    <t>Dataset:Pensioni</t>
  </si>
  <si>
    <t>Tipo dato</t>
  </si>
  <si>
    <t>importo lordo totale annuale pensioni (migliaia euro)</t>
  </si>
  <si>
    <t>Territorio</t>
  </si>
  <si>
    <t>Italia</t>
  </si>
  <si>
    <t>Sesso</t>
  </si>
  <si>
    <t>totale</t>
  </si>
  <si>
    <t>Seleziona periodo</t>
  </si>
  <si>
    <t>2020</t>
  </si>
  <si>
    <t>Tipologia di pensione</t>
  </si>
  <si>
    <t>vecchiaia e anzianità</t>
  </si>
  <si>
    <t>invalidità</t>
  </si>
  <si>
    <t>superstiti</t>
  </si>
  <si>
    <t>indennitarie</t>
  </si>
  <si>
    <t>totale  Ivs e indennitarie</t>
  </si>
  <si>
    <t>invalidità civile</t>
  </si>
  <si>
    <t>pensioni sociali</t>
  </si>
  <si>
    <t>guerra</t>
  </si>
  <si>
    <t>tutte le voci</t>
  </si>
  <si>
    <t>Classe di importo mensile</t>
  </si>
  <si>
    <t/>
  </si>
  <si>
    <t>fino a 249,99 euro</t>
  </si>
  <si>
    <t>250,00 - 499,99 euro</t>
  </si>
  <si>
    <t>500,00 - 749,99 euro</t>
  </si>
  <si>
    <t>750,00 - 999,99 euro</t>
  </si>
  <si>
    <t>..</t>
  </si>
  <si>
    <t>1.000,00 - 1.249,99 euro</t>
  </si>
  <si>
    <t>1.250,00 - 1.499,99 euro</t>
  </si>
  <si>
    <t>1.500,00 - 1.749,99 euro</t>
  </si>
  <si>
    <t>1.750,00 - 1.999,99 euro</t>
  </si>
  <si>
    <t>2.000,00 - 2.249,99 euro</t>
  </si>
  <si>
    <t>2.250,00 - 2.499,99 euro</t>
  </si>
  <si>
    <t>2.500,00 - 2.999,99 euro</t>
  </si>
  <si>
    <t>3.000 euro e più</t>
  </si>
  <si>
    <t>Dati estratti il 11 Apr 2022 14:02 UTC (GMT) da I.Stat</t>
  </si>
  <si>
    <t>4-5</t>
  </si>
  <si>
    <t>5-6</t>
  </si>
  <si>
    <t>6-8</t>
  </si>
  <si>
    <t>8-9</t>
  </si>
  <si>
    <t>IVS</t>
  </si>
  <si>
    <t>&gt; 2999,99</t>
  </si>
  <si>
    <t xml:space="preserve">TM = </t>
  </si>
  <si>
    <t>&gt; 5,73</t>
  </si>
  <si>
    <t>x TM</t>
  </si>
  <si>
    <t>Per fasce o "secco"</t>
  </si>
  <si>
    <t>elasticità</t>
  </si>
  <si>
    <t>&gt; 9</t>
  </si>
  <si>
    <t>&gt; 5</t>
  </si>
  <si>
    <t>Per scaglioni progressivi</t>
  </si>
  <si>
    <t>dal 2022 in poi</t>
  </si>
  <si>
    <t>sino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</si>
</sst>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8" formatCode="_-* #,##0\ _€_-;\-* #,##0\ _€_-;_-* &quot;-&quot;??\ _€_-;_-@_-"/>
    <numFmt numFmtId="171" formatCode="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 Light"/>
      <family val="2"/>
      <scheme val="major"/>
    </font>
    <font>
      <b/>
      <u/>
      <sz val="12"/>
      <color indexed="1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2"/>
      <color indexed="9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indexed="10"/>
      <name val="Calibri Light"/>
      <family val="2"/>
      <scheme val="major"/>
    </font>
    <font>
      <u/>
      <sz val="12"/>
      <name val="Calibri Light"/>
      <family val="2"/>
      <scheme val="major"/>
    </font>
    <font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right" vertical="center" wrapText="1"/>
    </xf>
    <xf numFmtId="0" fontId="20" fillId="34" borderId="11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5" fontId="18" fillId="0" borderId="10" xfId="1" applyNumberFormat="1" applyFont="1" applyBorder="1" applyAlignment="1">
      <alignment horizontal="right" vertical="center"/>
    </xf>
    <xf numFmtId="165" fontId="18" fillId="37" borderId="10" xfId="1" applyNumberFormat="1" applyFont="1" applyFill="1" applyBorder="1" applyAlignment="1">
      <alignment horizontal="right" vertical="center"/>
    </xf>
    <xf numFmtId="0" fontId="18" fillId="35" borderId="10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64" fontId="18" fillId="0" borderId="0" xfId="2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171" fontId="0" fillId="0" borderId="0" xfId="0" applyNumberFormat="1"/>
    <xf numFmtId="0" fontId="25" fillId="0" borderId="14" xfId="0" applyFont="1" applyBorder="1" applyAlignment="1">
      <alignment vertical="center"/>
    </xf>
    <xf numFmtId="168" fontId="25" fillId="0" borderId="14" xfId="0" applyNumberFormat="1" applyFont="1" applyBorder="1" applyAlignment="1">
      <alignment horizontal="center" vertical="center"/>
    </xf>
    <xf numFmtId="0" fontId="25" fillId="38" borderId="14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2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2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/>
    <xf numFmtId="16" fontId="25" fillId="0" borderId="14" xfId="0" quotePrefix="1" applyNumberFormat="1" applyFont="1" applyBorder="1" applyAlignment="1">
      <alignment horizontal="center"/>
    </xf>
    <xf numFmtId="0" fontId="25" fillId="0" borderId="14" xfId="0" quotePrefix="1" applyFont="1" applyBorder="1" applyAlignment="1">
      <alignment horizontal="center"/>
    </xf>
    <xf numFmtId="165" fontId="25" fillId="0" borderId="14" xfId="1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28" fillId="40" borderId="0" xfId="2" applyNumberFormat="1" applyFont="1" applyFill="1" applyAlignment="1">
      <alignment vertical="center"/>
    </xf>
    <xf numFmtId="0" fontId="27" fillId="39" borderId="14" xfId="0" applyFont="1" applyFill="1" applyBorder="1" applyAlignment="1">
      <alignment horizontal="center" vertical="center"/>
    </xf>
  </cellXfs>
  <cellStyles count="44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 customBuiltin="1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349095973392937"/>
          <c:y val="4.0181159420289866E-2"/>
          <c:w val="0.86929815591232917"/>
          <c:h val="0.6576015633915325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0.10303965355309934"/>
                  <c:y val="-2.3703703703703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baseline="0">
                      <a:solidFill>
                        <a:srgbClr val="C00000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47-4C07-943C-ABBCA6190D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'Importo mensile - per index'!$A$29:$A$40</c:f>
              <c:strCache>
                <c:ptCount val="12"/>
                <c:pt idx="0">
                  <c:v>fino a 249,99 euro</c:v>
                </c:pt>
                <c:pt idx="1">
                  <c:v>250,00 - 499,99 euro</c:v>
                </c:pt>
                <c:pt idx="2">
                  <c:v>500,00 - 749,99 euro</c:v>
                </c:pt>
                <c:pt idx="3">
                  <c:v>750,00 - 999,99 euro</c:v>
                </c:pt>
                <c:pt idx="4">
                  <c:v>1.000,00 - 1.249,99 euro</c:v>
                </c:pt>
                <c:pt idx="5">
                  <c:v>1.250,00 - 1.499,99 euro</c:v>
                </c:pt>
                <c:pt idx="6">
                  <c:v>1.500,00 - 1.749,99 euro</c:v>
                </c:pt>
                <c:pt idx="7">
                  <c:v>1.750,00 - 1.999,99 euro</c:v>
                </c:pt>
                <c:pt idx="8">
                  <c:v>2.000,00 - 2.249,99 euro</c:v>
                </c:pt>
                <c:pt idx="9">
                  <c:v>2.250,00 - 2.499,99 euro</c:v>
                </c:pt>
                <c:pt idx="10">
                  <c:v>2.500,00 - 2.999,99 euro</c:v>
                </c:pt>
                <c:pt idx="11">
                  <c:v>3.000 euro e più</c:v>
                </c:pt>
              </c:strCache>
            </c:strRef>
          </c:cat>
          <c:val>
            <c:numRef>
              <c:f>'Importo mensile - per index'!$G$29:$G$40</c:f>
              <c:numCache>
                <c:formatCode>0.0%</c:formatCode>
                <c:ptCount val="12"/>
                <c:pt idx="0">
                  <c:v>5.7413326023904128E-3</c:v>
                </c:pt>
                <c:pt idx="1">
                  <c:v>2.8248417137342788E-2</c:v>
                </c:pt>
                <c:pt idx="2">
                  <c:v>0.13379715406148998</c:v>
                </c:pt>
                <c:pt idx="3">
                  <c:v>0.20402629750042883</c:v>
                </c:pt>
                <c:pt idx="4">
                  <c:v>0.28935535373727561</c:v>
                </c:pt>
                <c:pt idx="5">
                  <c:v>0.37254239778630949</c:v>
                </c:pt>
                <c:pt idx="6">
                  <c:v>0.47240845052195807</c:v>
                </c:pt>
                <c:pt idx="7">
                  <c:v>0.55102033614226331</c:v>
                </c:pt>
                <c:pt idx="8">
                  <c:v>0.62869904667292487</c:v>
                </c:pt>
                <c:pt idx="9">
                  <c:v>0.69813596285341084</c:v>
                </c:pt>
                <c:pt idx="10">
                  <c:v>0.80051275708041392</c:v>
                </c:pt>
                <c:pt idx="11">
                  <c:v>1.0000000108474256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47-4C07-943C-ABBCA6190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03320"/>
        <c:axId val="443196432"/>
      </c:lineChart>
      <c:catAx>
        <c:axId val="44320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43196432"/>
        <c:crosses val="autoZero"/>
        <c:auto val="1"/>
        <c:lblAlgn val="ctr"/>
        <c:lblOffset val="100"/>
        <c:noMultiLvlLbl val="0"/>
      </c:catAx>
      <c:valAx>
        <c:axId val="443196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43203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349095973392937"/>
          <c:y val="4.0181159420289866E-2"/>
          <c:w val="0.86929815591232917"/>
          <c:h val="0.6576015633915325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0.10303965355309934"/>
                  <c:y val="-2.3703703703703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baseline="0">
                      <a:solidFill>
                        <a:srgbClr val="C00000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74-4205-A234-C4CE67017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'Importo mensile - con calcoli'!$A$29:$A$40</c:f>
              <c:strCache>
                <c:ptCount val="12"/>
                <c:pt idx="0">
                  <c:v>fino a 249,99 euro</c:v>
                </c:pt>
                <c:pt idx="1">
                  <c:v>250,00 - 499,99 euro</c:v>
                </c:pt>
                <c:pt idx="2">
                  <c:v>500,00 - 749,99 euro</c:v>
                </c:pt>
                <c:pt idx="3">
                  <c:v>750,00 - 999,99 euro</c:v>
                </c:pt>
                <c:pt idx="4">
                  <c:v>1.000,00 - 1.249,99 euro</c:v>
                </c:pt>
                <c:pt idx="5">
                  <c:v>1.250,00 - 1.499,99 euro</c:v>
                </c:pt>
                <c:pt idx="6">
                  <c:v>1.500,00 - 1.749,99 euro</c:v>
                </c:pt>
                <c:pt idx="7">
                  <c:v>1.750,00 - 1.999,99 euro</c:v>
                </c:pt>
                <c:pt idx="8">
                  <c:v>2.000,00 - 2.249,99 euro</c:v>
                </c:pt>
                <c:pt idx="9">
                  <c:v>2.250,00 - 2.499,99 euro</c:v>
                </c:pt>
                <c:pt idx="10">
                  <c:v>2.500,00 - 2.999,99 euro</c:v>
                </c:pt>
                <c:pt idx="11">
                  <c:v>3.000 euro e più</c:v>
                </c:pt>
              </c:strCache>
            </c:strRef>
          </c:cat>
          <c:val>
            <c:numRef>
              <c:f>'Importo mensile - con calcoli'!$G$29:$G$40</c:f>
              <c:numCache>
                <c:formatCode>0.0%</c:formatCode>
                <c:ptCount val="12"/>
                <c:pt idx="0">
                  <c:v>5.7413326023904128E-3</c:v>
                </c:pt>
                <c:pt idx="1">
                  <c:v>2.8248417137342788E-2</c:v>
                </c:pt>
                <c:pt idx="2">
                  <c:v>0.13379715406148998</c:v>
                </c:pt>
                <c:pt idx="3">
                  <c:v>0.20402629750042883</c:v>
                </c:pt>
                <c:pt idx="4">
                  <c:v>0.28935535373727561</c:v>
                </c:pt>
                <c:pt idx="5">
                  <c:v>0.37254239778630949</c:v>
                </c:pt>
                <c:pt idx="6">
                  <c:v>0.47240845052195807</c:v>
                </c:pt>
                <c:pt idx="7">
                  <c:v>0.55102033614226331</c:v>
                </c:pt>
                <c:pt idx="8">
                  <c:v>0.62869904667292487</c:v>
                </c:pt>
                <c:pt idx="9">
                  <c:v>0.69813596285341084</c:v>
                </c:pt>
                <c:pt idx="10">
                  <c:v>0.80051275708041392</c:v>
                </c:pt>
                <c:pt idx="11">
                  <c:v>1.0000000108474256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74-4205-A234-C4CE67017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03320"/>
        <c:axId val="443196432"/>
      </c:lineChart>
      <c:catAx>
        <c:axId val="44320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43196432"/>
        <c:crosses val="autoZero"/>
        <c:auto val="1"/>
        <c:lblAlgn val="ctr"/>
        <c:lblOffset val="100"/>
        <c:noMultiLvlLbl val="0"/>
      </c:catAx>
      <c:valAx>
        <c:axId val="443196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43203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723899</xdr:colOff>
      <xdr:row>25</xdr:row>
      <xdr:rowOff>95250</xdr:rowOff>
    </xdr:from>
    <xdr:to>
      <xdr:col>18</xdr:col>
      <xdr:colOff>200025</xdr:colOff>
      <xdr:row>44</xdr:row>
      <xdr:rowOff>180975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0.56878</cdr:x>
      <cdr:y>0.01778</cdr:y>
    </cdr:from>
    <cdr:to>
      <cdr:x>0.57032</cdr:x>
      <cdr:y>0.67111</cdr:y>
    </cdr:to>
    <cdr:cxnSp macro="">
      <cdr:nvCxnSpPr>
        <cdr:cNvPr id="3" name="Connettore diritto 2"/>
        <cdr:cNvCxnSpPr/>
      </cdr:nvCxnSpPr>
      <cdr:spPr>
        <a:xfrm xmlns:a="http://schemas.openxmlformats.org/drawingml/2006/main" flipH="1">
          <a:off x="3505201" y="76200"/>
          <a:ext cx="9525" cy="2800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44</xdr:row>
      <xdr:rowOff>19050</xdr:rowOff>
    </xdr:from>
    <xdr:to>
      <xdr:col>6</xdr:col>
      <xdr:colOff>723900</xdr:colOff>
      <xdr:row>65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0.56878</cdr:x>
      <cdr:y>0.01778</cdr:y>
    </cdr:from>
    <cdr:to>
      <cdr:x>0.57032</cdr:x>
      <cdr:y>0.67111</cdr:y>
    </cdr:to>
    <cdr:cxnSp macro="">
      <cdr:nvCxnSpPr>
        <cdr:cNvPr id="3" name="Connettore diritto 2"/>
        <cdr:cNvCxnSpPr/>
      </cdr:nvCxnSpPr>
      <cdr:spPr>
        <a:xfrm xmlns:a="http://schemas.openxmlformats.org/drawingml/2006/main" flipH="1">
          <a:off x="3505201" y="76200"/>
          <a:ext cx="9525" cy="2800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AR_PENSIONI2" TargetMode="External"/><Relationship Id="rId2" Type="http://schemas.openxmlformats.org/officeDocument/2006/relationships/hyperlink" Target="http://dati.istat.it/OECDStat_Metadata/ShowMetadata.ashx?Dataset=DCAR_PENSIONI2&amp;Coords=%5bTIPO_PENSIONE1%5d.%5bOSDCOMP%5d&amp;ShowOnWeb=true&amp;Lang=it" TargetMode="External"/><Relationship Id="rId1" Type="http://schemas.openxmlformats.org/officeDocument/2006/relationships/hyperlink" Target="http://dati.istat.it/OECDStat_Metadata/ShowMetadata.ashx?Dataset=DCAR_PENSIONI2&amp;ShowOnWeb=true&amp;Lang=i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AR_PENSIONI2" TargetMode="External"/><Relationship Id="rId2" Type="http://schemas.openxmlformats.org/officeDocument/2006/relationships/hyperlink" Target="http://dati.istat.it/OECDStat_Metadata/ShowMetadata.ashx?Dataset=DCAR_PENSIONI2&amp;Coords=%5bTIPO_PENSIONE1%5d.%5bOSDCOMP%5d&amp;ShowOnWeb=true&amp;Lang=it" TargetMode="External"/><Relationship Id="rId1" Type="http://schemas.openxmlformats.org/officeDocument/2006/relationships/hyperlink" Target="http://dati.istat.it/OECDStat_Metadata/ShowMetadata.ashx?Dataset=DCAR_PENSIONI2&amp;ShowOnWeb=true&amp;Lang=i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1"/>
  <sheetViews>
    <sheetView showGridLines="0" topLeftCell="A14" workbookViewId="0">
      <selection activeCell="M21" sqref="M21"/>
    </sheetView>
  </sheetViews>
  <sheetFormatPr defaultRowHeight="15.75" x14ac:dyDescent="0.2"/>
  <cols>
    <col min="1" max="1" width="27.42578125" style="2" customWidth="1"/>
    <col min="2" max="10" width="13.5703125" style="2" customWidth="1"/>
    <col min="11" max="16384" width="9.140625" style="2"/>
  </cols>
  <sheetData>
    <row r="1" spans="1:10" hidden="1" x14ac:dyDescent="0.2">
      <c r="A1" s="1" t="e">
        <f ca="1">DotStatQuery(#REF!)</f>
        <v>#NAME?</v>
      </c>
    </row>
    <row r="2" spans="1:10" x14ac:dyDescent="0.2">
      <c r="A2" s="3" t="s">
        <v>0</v>
      </c>
    </row>
    <row r="3" spans="1:10" x14ac:dyDescent="0.2">
      <c r="A3" s="4" t="s">
        <v>1</v>
      </c>
      <c r="B3" s="18" t="s">
        <v>2</v>
      </c>
      <c r="C3" s="19"/>
      <c r="D3" s="19"/>
      <c r="E3" s="19"/>
      <c r="F3" s="19"/>
      <c r="G3" s="19"/>
      <c r="H3" s="19"/>
      <c r="I3" s="19"/>
      <c r="J3" s="20"/>
    </row>
    <row r="4" spans="1:10" x14ac:dyDescent="0.2">
      <c r="A4" s="4" t="s">
        <v>3</v>
      </c>
      <c r="B4" s="18" t="s">
        <v>4</v>
      </c>
      <c r="C4" s="19"/>
      <c r="D4" s="19"/>
      <c r="E4" s="19"/>
      <c r="F4" s="19"/>
      <c r="G4" s="19"/>
      <c r="H4" s="19"/>
      <c r="I4" s="19"/>
      <c r="J4" s="20"/>
    </row>
    <row r="5" spans="1:10" x14ac:dyDescent="0.2">
      <c r="A5" s="4" t="s">
        <v>5</v>
      </c>
      <c r="B5" s="18" t="s">
        <v>6</v>
      </c>
      <c r="C5" s="19"/>
      <c r="D5" s="19"/>
      <c r="E5" s="19"/>
      <c r="F5" s="19"/>
      <c r="G5" s="19"/>
      <c r="H5" s="19"/>
      <c r="I5" s="19"/>
      <c r="J5" s="20"/>
    </row>
    <row r="6" spans="1:10" x14ac:dyDescent="0.2">
      <c r="A6" s="5" t="s">
        <v>7</v>
      </c>
      <c r="B6" s="15" t="s">
        <v>8</v>
      </c>
      <c r="C6" s="16"/>
      <c r="D6" s="16"/>
      <c r="E6" s="16"/>
      <c r="F6" s="16"/>
      <c r="G6" s="16"/>
      <c r="H6" s="16"/>
      <c r="I6" s="16"/>
      <c r="J6" s="17"/>
    </row>
    <row r="7" spans="1:10" ht="31.5" x14ac:dyDescent="0.2">
      <c r="A7" s="5" t="s">
        <v>9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</row>
    <row r="8" spans="1:10" s="9" customFormat="1" ht="31.5" x14ac:dyDescent="0.2">
      <c r="A8" s="7" t="s">
        <v>19</v>
      </c>
      <c r="B8" s="8" t="s">
        <v>20</v>
      </c>
      <c r="C8" s="8" t="s">
        <v>20</v>
      </c>
      <c r="D8" s="8" t="s">
        <v>20</v>
      </c>
      <c r="E8" s="8" t="s">
        <v>20</v>
      </c>
      <c r="F8" s="8" t="s">
        <v>20</v>
      </c>
      <c r="G8" s="8" t="s">
        <v>20</v>
      </c>
      <c r="H8" s="8" t="s">
        <v>20</v>
      </c>
      <c r="I8" s="8" t="s">
        <v>20</v>
      </c>
      <c r="J8" s="8" t="s">
        <v>20</v>
      </c>
    </row>
    <row r="9" spans="1:10" x14ac:dyDescent="0.2">
      <c r="A9" s="13" t="s">
        <v>21</v>
      </c>
      <c r="B9" s="11">
        <v>796148</v>
      </c>
      <c r="C9" s="11">
        <v>100423</v>
      </c>
      <c r="D9" s="11">
        <v>691271</v>
      </c>
      <c r="E9" s="11">
        <v>551535</v>
      </c>
      <c r="F9" s="11">
        <v>2139376</v>
      </c>
      <c r="G9" s="11">
        <v>182505</v>
      </c>
      <c r="H9" s="11">
        <v>88223</v>
      </c>
      <c r="I9" s="11">
        <v>78038</v>
      </c>
      <c r="J9" s="11">
        <v>2488143</v>
      </c>
    </row>
    <row r="10" spans="1:10" x14ac:dyDescent="0.2">
      <c r="A10" s="13" t="s">
        <v>22</v>
      </c>
      <c r="B10" s="12">
        <v>2379828</v>
      </c>
      <c r="C10" s="12">
        <v>366256</v>
      </c>
      <c r="D10" s="12">
        <v>3478550</v>
      </c>
      <c r="E10" s="12">
        <v>932669</v>
      </c>
      <c r="F10" s="12">
        <v>7157303</v>
      </c>
      <c r="G10" s="12">
        <v>3915056</v>
      </c>
      <c r="H10" s="12">
        <v>2116008</v>
      </c>
      <c r="I10" s="12">
        <v>57507</v>
      </c>
      <c r="J10" s="12">
        <v>13245874</v>
      </c>
    </row>
    <row r="11" spans="1:10" x14ac:dyDescent="0.2">
      <c r="A11" s="13" t="s">
        <v>23</v>
      </c>
      <c r="B11" s="11">
        <v>15706940</v>
      </c>
      <c r="C11" s="11">
        <v>2884026</v>
      </c>
      <c r="D11" s="11">
        <v>10599943</v>
      </c>
      <c r="E11" s="11">
        <v>522501</v>
      </c>
      <c r="F11" s="11">
        <v>29713410</v>
      </c>
      <c r="G11" s="11">
        <v>14547922</v>
      </c>
      <c r="H11" s="11">
        <v>2622933</v>
      </c>
      <c r="I11" s="11">
        <v>123096</v>
      </c>
      <c r="J11" s="11">
        <v>47007361</v>
      </c>
    </row>
    <row r="12" spans="1:10" x14ac:dyDescent="0.2">
      <c r="A12" s="13" t="s">
        <v>24</v>
      </c>
      <c r="B12" s="12">
        <v>10997458</v>
      </c>
      <c r="C12" s="12">
        <v>1225779</v>
      </c>
      <c r="D12" s="12">
        <v>7199568</v>
      </c>
      <c r="E12" s="12">
        <v>390988</v>
      </c>
      <c r="F12" s="12">
        <v>19813792</v>
      </c>
      <c r="G12" s="12">
        <v>606337</v>
      </c>
      <c r="H12" s="12" t="s">
        <v>25</v>
      </c>
      <c r="I12" s="12">
        <v>398178</v>
      </c>
      <c r="J12" s="12">
        <v>20818306</v>
      </c>
    </row>
    <row r="13" spans="1:10" x14ac:dyDescent="0.2">
      <c r="A13" s="13" t="s">
        <v>26</v>
      </c>
      <c r="B13" s="11">
        <v>15566272</v>
      </c>
      <c r="C13" s="11">
        <v>1246769</v>
      </c>
      <c r="D13" s="11">
        <v>6785846</v>
      </c>
      <c r="E13" s="11">
        <v>413595</v>
      </c>
      <c r="F13" s="11">
        <v>24012482</v>
      </c>
      <c r="G13" s="11">
        <v>7610</v>
      </c>
      <c r="H13" s="11" t="s">
        <v>25</v>
      </c>
      <c r="I13" s="11">
        <v>105855</v>
      </c>
      <c r="J13" s="11">
        <v>24125947</v>
      </c>
    </row>
    <row r="14" spans="1:10" x14ac:dyDescent="0.2">
      <c r="A14" s="13" t="s">
        <v>27</v>
      </c>
      <c r="B14" s="12">
        <v>17098151</v>
      </c>
      <c r="C14" s="12">
        <v>1301282</v>
      </c>
      <c r="D14" s="12">
        <v>4607052</v>
      </c>
      <c r="E14" s="12">
        <v>498663</v>
      </c>
      <c r="F14" s="12">
        <v>23505148</v>
      </c>
      <c r="G14" s="12">
        <v>6929</v>
      </c>
      <c r="H14" s="12" t="s">
        <v>25</v>
      </c>
      <c r="I14" s="12">
        <v>27561</v>
      </c>
      <c r="J14" s="12">
        <v>23539638</v>
      </c>
    </row>
    <row r="15" spans="1:10" x14ac:dyDescent="0.2">
      <c r="A15" s="13" t="s">
        <v>28</v>
      </c>
      <c r="B15" s="11">
        <v>23427341</v>
      </c>
      <c r="C15" s="11">
        <v>1257298</v>
      </c>
      <c r="D15" s="11">
        <v>2934648</v>
      </c>
      <c r="E15" s="11">
        <v>234085</v>
      </c>
      <c r="F15" s="11">
        <v>27853372</v>
      </c>
      <c r="G15" s="11">
        <v>4850</v>
      </c>
      <c r="H15" s="11" t="s">
        <v>25</v>
      </c>
      <c r="I15" s="11">
        <v>60533</v>
      </c>
      <c r="J15" s="11">
        <v>27918754</v>
      </c>
    </row>
    <row r="16" spans="1:10" x14ac:dyDescent="0.2">
      <c r="A16" s="13" t="s">
        <v>29</v>
      </c>
      <c r="B16" s="12">
        <v>19496086</v>
      </c>
      <c r="C16" s="12">
        <v>841014</v>
      </c>
      <c r="D16" s="12">
        <v>1404064</v>
      </c>
      <c r="E16" s="12">
        <v>124715</v>
      </c>
      <c r="F16" s="12">
        <v>21865878</v>
      </c>
      <c r="G16" s="12">
        <v>3365</v>
      </c>
      <c r="H16" s="12" t="s">
        <v>25</v>
      </c>
      <c r="I16" s="12">
        <v>112570</v>
      </c>
      <c r="J16" s="12">
        <v>21981813</v>
      </c>
    </row>
    <row r="17" spans="1:10" x14ac:dyDescent="0.2">
      <c r="A17" s="13" t="s">
        <v>30</v>
      </c>
      <c r="B17" s="11">
        <v>19736632</v>
      </c>
      <c r="C17" s="11">
        <v>799435</v>
      </c>
      <c r="D17" s="11">
        <v>947015</v>
      </c>
      <c r="E17" s="11">
        <v>75346</v>
      </c>
      <c r="F17" s="11">
        <v>21558428</v>
      </c>
      <c r="G17" s="11">
        <v>588</v>
      </c>
      <c r="H17" s="11" t="s">
        <v>25</v>
      </c>
      <c r="I17" s="11">
        <v>1826</v>
      </c>
      <c r="J17" s="11">
        <v>21560842</v>
      </c>
    </row>
    <row r="18" spans="1:10" x14ac:dyDescent="0.2">
      <c r="A18" s="13" t="s">
        <v>31</v>
      </c>
      <c r="B18" s="12">
        <v>17833181</v>
      </c>
      <c r="C18" s="12">
        <v>653333</v>
      </c>
      <c r="D18" s="12">
        <v>717190</v>
      </c>
      <c r="E18" s="12">
        <v>58004</v>
      </c>
      <c r="F18" s="12">
        <v>19261708</v>
      </c>
      <c r="G18" s="12">
        <v>412</v>
      </c>
      <c r="H18" s="12" t="s">
        <v>25</v>
      </c>
      <c r="I18" s="12">
        <v>7151</v>
      </c>
      <c r="J18" s="12">
        <v>19269270</v>
      </c>
    </row>
    <row r="19" spans="1:10" x14ac:dyDescent="0.2">
      <c r="A19" s="13" t="s">
        <v>32</v>
      </c>
      <c r="B19" s="11">
        <v>26346928</v>
      </c>
      <c r="C19" s="11">
        <v>933133</v>
      </c>
      <c r="D19" s="11">
        <v>1033605</v>
      </c>
      <c r="E19" s="11">
        <v>77663</v>
      </c>
      <c r="F19" s="11">
        <v>28391328</v>
      </c>
      <c r="G19" s="11">
        <v>785</v>
      </c>
      <c r="H19" s="11" t="s">
        <v>25</v>
      </c>
      <c r="I19" s="11">
        <v>5480</v>
      </c>
      <c r="J19" s="11">
        <v>28397593</v>
      </c>
    </row>
    <row r="20" spans="1:10" x14ac:dyDescent="0.2">
      <c r="A20" s="13" t="s">
        <v>33</v>
      </c>
      <c r="B20" s="12">
        <v>51154471</v>
      </c>
      <c r="C20" s="12">
        <v>1599158</v>
      </c>
      <c r="D20" s="12">
        <v>2417228</v>
      </c>
      <c r="E20" s="12">
        <v>104675</v>
      </c>
      <c r="F20" s="12">
        <v>55275532</v>
      </c>
      <c r="G20" s="12" t="s">
        <v>25</v>
      </c>
      <c r="H20" s="12" t="s">
        <v>25</v>
      </c>
      <c r="I20" s="12">
        <v>100876</v>
      </c>
      <c r="J20" s="12">
        <v>55376409</v>
      </c>
    </row>
    <row r="21" spans="1:10" x14ac:dyDescent="0.2">
      <c r="A21" s="13" t="s">
        <v>6</v>
      </c>
      <c r="B21" s="11">
        <v>220539435</v>
      </c>
      <c r="C21" s="11">
        <v>13207906</v>
      </c>
      <c r="D21" s="11">
        <v>42815978</v>
      </c>
      <c r="E21" s="11">
        <v>3984438</v>
      </c>
      <c r="F21" s="11">
        <v>280547757</v>
      </c>
      <c r="G21" s="11">
        <v>19276358</v>
      </c>
      <c r="H21" s="11">
        <v>4827164</v>
      </c>
      <c r="I21" s="11">
        <v>1078670</v>
      </c>
      <c r="J21" s="11">
        <v>305729949</v>
      </c>
    </row>
    <row r="22" spans="1:10" x14ac:dyDescent="0.2">
      <c r="A22" s="10" t="s">
        <v>34</v>
      </c>
    </row>
    <row r="27" spans="1:10" ht="31.5" x14ac:dyDescent="0.2">
      <c r="B27" s="14" t="s">
        <v>10</v>
      </c>
      <c r="C27" s="14" t="s">
        <v>11</v>
      </c>
      <c r="D27" s="14" t="s">
        <v>12</v>
      </c>
      <c r="E27" s="14" t="s">
        <v>39</v>
      </c>
    </row>
    <row r="28" spans="1:10" ht="31.5" x14ac:dyDescent="0.2">
      <c r="A28" s="7" t="s">
        <v>19</v>
      </c>
      <c r="B28" s="8" t="s">
        <v>20</v>
      </c>
      <c r="C28" s="8" t="s">
        <v>20</v>
      </c>
      <c r="D28" s="8" t="s">
        <v>20</v>
      </c>
      <c r="E28" s="8" t="s">
        <v>20</v>
      </c>
    </row>
    <row r="29" spans="1:10" x14ac:dyDescent="0.2">
      <c r="A29" s="13" t="s">
        <v>21</v>
      </c>
      <c r="B29" s="11">
        <v>796148</v>
      </c>
      <c r="C29" s="11">
        <v>100423</v>
      </c>
      <c r="D29" s="11">
        <v>691271</v>
      </c>
      <c r="E29" s="11">
        <f t="shared" ref="E29:E41" si="0">B29+C29+D29</f>
        <v>1587842</v>
      </c>
      <c r="F29" s="21">
        <f>E29/$E$41</f>
        <v>5.7413326023904128E-3</v>
      </c>
      <c r="G29" s="22">
        <f>F29</f>
        <v>5.7413326023904128E-3</v>
      </c>
    </row>
    <row r="30" spans="1:10" x14ac:dyDescent="0.2">
      <c r="A30" s="13" t="s">
        <v>22</v>
      </c>
      <c r="B30" s="12">
        <v>2379828</v>
      </c>
      <c r="C30" s="12">
        <v>366256</v>
      </c>
      <c r="D30" s="12">
        <v>3478550</v>
      </c>
      <c r="E30" s="12">
        <f t="shared" si="0"/>
        <v>6224634</v>
      </c>
      <c r="F30" s="21">
        <f t="shared" ref="F30:F41" si="1">E30/$E$41</f>
        <v>2.2507084534952374E-2</v>
      </c>
      <c r="G30" s="22">
        <f>G29+F30</f>
        <v>2.8248417137342788E-2</v>
      </c>
    </row>
    <row r="31" spans="1:10" x14ac:dyDescent="0.2">
      <c r="A31" s="13" t="s">
        <v>23</v>
      </c>
      <c r="B31" s="11">
        <v>15706940</v>
      </c>
      <c r="C31" s="11">
        <v>2884026</v>
      </c>
      <c r="D31" s="11">
        <v>10599943</v>
      </c>
      <c r="E31" s="11">
        <f t="shared" si="0"/>
        <v>29190909</v>
      </c>
      <c r="F31" s="21">
        <f t="shared" si="1"/>
        <v>0.10554873692414719</v>
      </c>
      <c r="G31" s="22">
        <f>G30+F31</f>
        <v>0.13379715406148998</v>
      </c>
    </row>
    <row r="32" spans="1:10" x14ac:dyDescent="0.2">
      <c r="A32" s="13" t="s">
        <v>24</v>
      </c>
      <c r="B32" s="12">
        <v>10997458</v>
      </c>
      <c r="C32" s="12">
        <v>1225779</v>
      </c>
      <c r="D32" s="12">
        <v>7199568</v>
      </c>
      <c r="E32" s="12">
        <f t="shared" si="0"/>
        <v>19422805</v>
      </c>
      <c r="F32" s="21">
        <f t="shared" si="1"/>
        <v>7.0229143438938837E-2</v>
      </c>
      <c r="G32" s="22">
        <f t="shared" ref="G32:G40" si="2">G31+F32</f>
        <v>0.20402629750042883</v>
      </c>
    </row>
    <row r="33" spans="1:7" x14ac:dyDescent="0.2">
      <c r="A33" s="13" t="s">
        <v>26</v>
      </c>
      <c r="B33" s="11">
        <v>15566272</v>
      </c>
      <c r="C33" s="11">
        <v>1246769</v>
      </c>
      <c r="D33" s="11">
        <v>6785846</v>
      </c>
      <c r="E33" s="11">
        <f t="shared" si="0"/>
        <v>23598887</v>
      </c>
      <c r="F33" s="21">
        <f t="shared" si="1"/>
        <v>8.5329056236846793E-2</v>
      </c>
      <c r="G33" s="22">
        <f t="shared" si="2"/>
        <v>0.28935535373727561</v>
      </c>
    </row>
    <row r="34" spans="1:7" x14ac:dyDescent="0.2">
      <c r="A34" s="13" t="s">
        <v>27</v>
      </c>
      <c r="B34" s="12">
        <v>17098151</v>
      </c>
      <c r="C34" s="12">
        <v>1301282</v>
      </c>
      <c r="D34" s="12">
        <v>4607052</v>
      </c>
      <c r="E34" s="12">
        <f t="shared" si="0"/>
        <v>23006485</v>
      </c>
      <c r="F34" s="21">
        <f t="shared" si="1"/>
        <v>8.3187044049033848E-2</v>
      </c>
      <c r="G34" s="22">
        <f t="shared" si="2"/>
        <v>0.37254239778630949</v>
      </c>
    </row>
    <row r="35" spans="1:7" x14ac:dyDescent="0.2">
      <c r="A35" s="13" t="s">
        <v>28</v>
      </c>
      <c r="B35" s="11">
        <v>23427341</v>
      </c>
      <c r="C35" s="11">
        <v>1257298</v>
      </c>
      <c r="D35" s="11">
        <v>2934648</v>
      </c>
      <c r="E35" s="11">
        <f t="shared" si="0"/>
        <v>27619287</v>
      </c>
      <c r="F35" s="21">
        <f t="shared" si="1"/>
        <v>9.9866052735648581E-2</v>
      </c>
      <c r="G35" s="22">
        <f t="shared" si="2"/>
        <v>0.47240845052195807</v>
      </c>
    </row>
    <row r="36" spans="1:7" x14ac:dyDescent="0.2">
      <c r="A36" s="13" t="s">
        <v>29</v>
      </c>
      <c r="B36" s="12">
        <v>19496086</v>
      </c>
      <c r="C36" s="12">
        <v>841014</v>
      </c>
      <c r="D36" s="12">
        <v>1404064</v>
      </c>
      <c r="E36" s="12">
        <f t="shared" si="0"/>
        <v>21741164</v>
      </c>
      <c r="F36" s="21">
        <f t="shared" si="1"/>
        <v>7.8611885620305272E-2</v>
      </c>
      <c r="G36" s="22">
        <f t="shared" si="2"/>
        <v>0.55102033614226331</v>
      </c>
    </row>
    <row r="37" spans="1:7" x14ac:dyDescent="0.2">
      <c r="A37" s="13" t="s">
        <v>30</v>
      </c>
      <c r="B37" s="11">
        <v>19736632</v>
      </c>
      <c r="C37" s="11">
        <v>799435</v>
      </c>
      <c r="D37" s="11">
        <v>947015</v>
      </c>
      <c r="E37" s="11">
        <f t="shared" si="0"/>
        <v>21483082</v>
      </c>
      <c r="F37" s="21">
        <f t="shared" si="1"/>
        <v>7.7678710530661513E-2</v>
      </c>
      <c r="G37" s="22">
        <f t="shared" si="2"/>
        <v>0.62869904667292487</v>
      </c>
    </row>
    <row r="38" spans="1:7" x14ac:dyDescent="0.2">
      <c r="A38" s="13" t="s">
        <v>31</v>
      </c>
      <c r="B38" s="12">
        <v>17833181</v>
      </c>
      <c r="C38" s="12">
        <v>653333</v>
      </c>
      <c r="D38" s="12">
        <v>717190</v>
      </c>
      <c r="E38" s="12">
        <f t="shared" si="0"/>
        <v>19203704</v>
      </c>
      <c r="F38" s="21">
        <f t="shared" si="1"/>
        <v>6.9436916180485961E-2</v>
      </c>
      <c r="G38" s="22">
        <f t="shared" si="2"/>
        <v>0.69813596285341084</v>
      </c>
    </row>
    <row r="39" spans="1:7" x14ac:dyDescent="0.2">
      <c r="A39" s="13" t="s">
        <v>32</v>
      </c>
      <c r="B39" s="11">
        <v>26346928</v>
      </c>
      <c r="C39" s="11">
        <v>933133</v>
      </c>
      <c r="D39" s="11">
        <v>1033605</v>
      </c>
      <c r="E39" s="11">
        <f t="shared" si="0"/>
        <v>28313666</v>
      </c>
      <c r="F39" s="21">
        <f t="shared" si="1"/>
        <v>0.10237679422700303</v>
      </c>
      <c r="G39" s="22">
        <f t="shared" si="2"/>
        <v>0.80051275708041392</v>
      </c>
    </row>
    <row r="40" spans="1:7" x14ac:dyDescent="0.2">
      <c r="A40" s="13" t="s">
        <v>33</v>
      </c>
      <c r="B40" s="12">
        <v>51154471</v>
      </c>
      <c r="C40" s="12">
        <v>1599158</v>
      </c>
      <c r="D40" s="12">
        <v>2417228</v>
      </c>
      <c r="E40" s="12">
        <f t="shared" si="0"/>
        <v>55170857</v>
      </c>
      <c r="F40" s="21">
        <f t="shared" si="1"/>
        <v>0.19948725376701168</v>
      </c>
      <c r="G40" s="22">
        <f t="shared" si="2"/>
        <v>1.0000000108474256</v>
      </c>
    </row>
    <row r="41" spans="1:7" x14ac:dyDescent="0.2">
      <c r="A41" s="13" t="s">
        <v>6</v>
      </c>
      <c r="B41" s="11">
        <v>220539435</v>
      </c>
      <c r="C41" s="11">
        <v>13207906</v>
      </c>
      <c r="D41" s="11">
        <v>42815978</v>
      </c>
      <c r="E41" s="11">
        <f t="shared" si="0"/>
        <v>276563319</v>
      </c>
      <c r="F41" s="21">
        <f t="shared" si="1"/>
        <v>1</v>
      </c>
      <c r="G41" s="22"/>
    </row>
  </sheetData>
  <sheetProtection algorithmName="SHA-512" hashValue="schHsmgWonohb1+zO7iCLidN3tn04C0ur00q8Bd/zUzlBltTMIA8/TXOH3bAQkjwOLb9Qp4BPuwBvUjNmApOXg==" saltValue="KxF3ZNILGPBodu/jVxtuYg==" spinCount="100000" sheet="1" formatCells="0" formatColumns="0" formatRows="0" insertColumns="0" insertRows="0" insertHyperlinks="0" deleteColumns="0" deleteRows="0" sort="0" autoFilter="0" pivotTables="0"/>
  <mergeCells count="4">
    <mergeCell ref="B3:J3"/>
    <mergeCell ref="B4:J4"/>
    <mergeCell ref="B5:J5"/>
    <mergeCell ref="B6:J6"/>
  </mergeCells>
  <hyperlinks>
    <hyperlink ref="A2" r:id="rId1" display="http://dati.istat.it/OECDStat_Metadata/ShowMetadata.ashx?Dataset=DCAR_PENSIONI2&amp;ShowOnWeb=true&amp;Lang=it"/>
    <hyperlink ref="F7" r:id="rId2" display="http://dati.istat.it/OECDStat_Metadata/ShowMetadata.ashx?Dataset=DCAR_PENSIONI2&amp;Coords=[TIPO_PENSIONE1].[OSDCOMP]&amp;ShowOnWeb=true&amp;Lang=it"/>
    <hyperlink ref="A22" r:id="rId3" display="http://dativ7a.istat.it//index.aspx?DatasetCode=DCAR_PENSIONI2"/>
  </hyperlinks>
  <pageMargins left="0.75" right="0.75" top="1" bottom="1" header="0.5" footer="0.5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S46"/>
  <sheetViews>
    <sheetView showGridLines="0" tabSelected="1" topLeftCell="A41" workbookViewId="0">
      <selection activeCell="J54" sqref="J54"/>
    </sheetView>
  </sheetViews>
  <sheetFormatPr defaultRowHeight="15.75" x14ac:dyDescent="0.2"/>
  <cols>
    <col min="1" max="1" width="27.42578125" style="2" customWidth="1"/>
    <col min="2" max="10" width="13.5703125" style="2" customWidth="1"/>
    <col min="11" max="12" width="9.140625" style="2"/>
    <col min="13" max="13" width="15.5703125" style="2" bestFit="1" customWidth="1"/>
    <col min="14" max="16384" width="9.140625" style="2"/>
  </cols>
  <sheetData>
    <row r="1" spans="1:19" hidden="1" x14ac:dyDescent="0.2">
      <c r="A1" s="1" t="e">
        <f ca="1">DotStatQuery(#REF!)</f>
        <v>#NAME?</v>
      </c>
    </row>
    <row r="2" spans="1:19" x14ac:dyDescent="0.2">
      <c r="A2" s="3" t="s">
        <v>0</v>
      </c>
    </row>
    <row r="3" spans="1:19" x14ac:dyDescent="0.2">
      <c r="A3" s="4" t="s">
        <v>1</v>
      </c>
      <c r="B3" s="18" t="s">
        <v>2</v>
      </c>
      <c r="C3" s="19"/>
      <c r="D3" s="19"/>
      <c r="E3" s="19"/>
      <c r="F3" s="19"/>
      <c r="G3" s="19"/>
      <c r="H3" s="19"/>
      <c r="I3" s="19"/>
      <c r="J3" s="20"/>
    </row>
    <row r="4" spans="1:19" x14ac:dyDescent="0.2">
      <c r="A4" s="4" t="s">
        <v>3</v>
      </c>
      <c r="B4" s="18" t="s">
        <v>4</v>
      </c>
      <c r="C4" s="19"/>
      <c r="D4" s="19"/>
      <c r="E4" s="19"/>
      <c r="F4" s="19"/>
      <c r="G4" s="19"/>
      <c r="H4" s="19"/>
      <c r="I4" s="19"/>
      <c r="J4" s="20"/>
    </row>
    <row r="5" spans="1:19" x14ac:dyDescent="0.2">
      <c r="A5" s="4" t="s">
        <v>5</v>
      </c>
      <c r="B5" s="18" t="s">
        <v>6</v>
      </c>
      <c r="C5" s="19"/>
      <c r="D5" s="19"/>
      <c r="E5" s="19"/>
      <c r="F5" s="19"/>
      <c r="G5" s="19"/>
      <c r="H5" s="19"/>
      <c r="I5" s="19"/>
      <c r="J5" s="20"/>
    </row>
    <row r="6" spans="1:19" x14ac:dyDescent="0.2">
      <c r="A6" s="5" t="s">
        <v>7</v>
      </c>
      <c r="B6" s="15" t="s">
        <v>8</v>
      </c>
      <c r="C6" s="16"/>
      <c r="D6" s="16"/>
      <c r="E6" s="16"/>
      <c r="F6" s="16"/>
      <c r="G6" s="16"/>
      <c r="H6" s="16"/>
      <c r="I6" s="16"/>
      <c r="J6" s="17"/>
      <c r="R6" s="2" t="s">
        <v>41</v>
      </c>
      <c r="S6" s="24">
        <v>523.83000000000004</v>
      </c>
    </row>
    <row r="7" spans="1:19" ht="31.5" x14ac:dyDescent="0.2">
      <c r="A7" s="5" t="s">
        <v>9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</row>
    <row r="8" spans="1:19" s="9" customFormat="1" ht="31.5" x14ac:dyDescent="0.25">
      <c r="A8" s="7" t="s">
        <v>19</v>
      </c>
      <c r="B8" s="8" t="s">
        <v>20</v>
      </c>
      <c r="C8" s="8" t="s">
        <v>20</v>
      </c>
      <c r="D8" s="8" t="s">
        <v>20</v>
      </c>
      <c r="E8" s="8" t="s">
        <v>20</v>
      </c>
      <c r="F8" s="8" t="s">
        <v>20</v>
      </c>
      <c r="G8" s="8" t="s">
        <v>20</v>
      </c>
      <c r="H8" s="8" t="s">
        <v>20</v>
      </c>
      <c r="I8" s="8" t="s">
        <v>20</v>
      </c>
      <c r="J8" s="8" t="s">
        <v>20</v>
      </c>
      <c r="S8" s="40" t="s">
        <v>43</v>
      </c>
    </row>
    <row r="9" spans="1:19" x14ac:dyDescent="0.2">
      <c r="A9" s="13" t="s">
        <v>21</v>
      </c>
      <c r="B9" s="11">
        <v>796148</v>
      </c>
      <c r="C9" s="11">
        <v>100423</v>
      </c>
      <c r="D9" s="11">
        <v>691271</v>
      </c>
      <c r="E9" s="11">
        <v>551535</v>
      </c>
      <c r="F9" s="11">
        <v>2139376</v>
      </c>
      <c r="G9" s="11">
        <v>182505</v>
      </c>
      <c r="H9" s="11">
        <v>88223</v>
      </c>
      <c r="I9" s="11">
        <v>78038</v>
      </c>
      <c r="J9" s="11">
        <v>2488143</v>
      </c>
      <c r="M9" s="25">
        <f>B9+C9+D9</f>
        <v>1587842</v>
      </c>
      <c r="N9" s="26">
        <f>M9/$M$21</f>
        <v>5.7413326023904128E-3</v>
      </c>
      <c r="O9" s="27">
        <v>1</v>
      </c>
      <c r="P9" s="28"/>
      <c r="Q9" s="28"/>
      <c r="R9" s="24">
        <v>249.99</v>
      </c>
      <c r="S9" s="29">
        <f>R9/$S$6</f>
        <v>0.47723498081438631</v>
      </c>
    </row>
    <row r="10" spans="1:19" x14ac:dyDescent="0.2">
      <c r="A10" s="13" t="s">
        <v>22</v>
      </c>
      <c r="B10" s="12">
        <v>2379828</v>
      </c>
      <c r="C10" s="12">
        <v>366256</v>
      </c>
      <c r="D10" s="12">
        <v>3478550</v>
      </c>
      <c r="E10" s="12">
        <v>932669</v>
      </c>
      <c r="F10" s="12">
        <v>7157303</v>
      </c>
      <c r="G10" s="12">
        <v>3915056</v>
      </c>
      <c r="H10" s="12">
        <v>2116008</v>
      </c>
      <c r="I10" s="12">
        <v>57507</v>
      </c>
      <c r="J10" s="12">
        <v>13245874</v>
      </c>
      <c r="M10" s="25">
        <f t="shared" ref="M10:M21" si="0">B10+C10+D10</f>
        <v>6224634</v>
      </c>
      <c r="N10" s="26">
        <f t="shared" ref="N10:N21" si="1">M10/$M$21</f>
        <v>2.2507084534952374E-2</v>
      </c>
      <c r="O10" s="27">
        <v>2</v>
      </c>
      <c r="P10" s="28"/>
      <c r="Q10" s="28"/>
      <c r="R10" s="24">
        <v>499.99</v>
      </c>
      <c r="S10" s="29">
        <f t="shared" ref="S10:S20" si="2">R10/$S$6</f>
        <v>0.9544890517916117</v>
      </c>
    </row>
    <row r="11" spans="1:19" x14ac:dyDescent="0.2">
      <c r="A11" s="13" t="s">
        <v>23</v>
      </c>
      <c r="B11" s="11">
        <v>15706940</v>
      </c>
      <c r="C11" s="11">
        <v>2884026</v>
      </c>
      <c r="D11" s="11">
        <v>10599943</v>
      </c>
      <c r="E11" s="11">
        <v>522501</v>
      </c>
      <c r="F11" s="11">
        <v>29713410</v>
      </c>
      <c r="G11" s="11">
        <v>14547922</v>
      </c>
      <c r="H11" s="11">
        <v>2622933</v>
      </c>
      <c r="I11" s="11">
        <v>123096</v>
      </c>
      <c r="J11" s="11">
        <v>47007361</v>
      </c>
      <c r="M11" s="25">
        <f t="shared" si="0"/>
        <v>29190909</v>
      </c>
      <c r="N11" s="26">
        <f t="shared" si="1"/>
        <v>0.10554873692414719</v>
      </c>
      <c r="O11" s="27">
        <v>3</v>
      </c>
      <c r="P11" s="28"/>
      <c r="Q11" s="28"/>
      <c r="R11" s="24">
        <v>749.99</v>
      </c>
      <c r="S11" s="29">
        <f t="shared" si="2"/>
        <v>1.4317431227688371</v>
      </c>
    </row>
    <row r="12" spans="1:19" x14ac:dyDescent="0.2">
      <c r="A12" s="13" t="s">
        <v>24</v>
      </c>
      <c r="B12" s="12">
        <v>10997458</v>
      </c>
      <c r="C12" s="12">
        <v>1225779</v>
      </c>
      <c r="D12" s="12">
        <v>7199568</v>
      </c>
      <c r="E12" s="12">
        <v>390988</v>
      </c>
      <c r="F12" s="12">
        <v>19813792</v>
      </c>
      <c r="G12" s="12">
        <v>606337</v>
      </c>
      <c r="H12" s="12" t="s">
        <v>25</v>
      </c>
      <c r="I12" s="12">
        <v>398178</v>
      </c>
      <c r="J12" s="12">
        <v>20818306</v>
      </c>
      <c r="M12" s="25">
        <f t="shared" si="0"/>
        <v>19422805</v>
      </c>
      <c r="N12" s="26">
        <f t="shared" si="1"/>
        <v>7.0229143438938837E-2</v>
      </c>
      <c r="O12" s="27">
        <v>4</v>
      </c>
      <c r="P12" s="28"/>
      <c r="Q12" s="28"/>
      <c r="R12" s="24">
        <v>999.99</v>
      </c>
      <c r="S12" s="29">
        <f t="shared" si="2"/>
        <v>1.9089971937460626</v>
      </c>
    </row>
    <row r="13" spans="1:19" x14ac:dyDescent="0.2">
      <c r="A13" s="13" t="s">
        <v>26</v>
      </c>
      <c r="B13" s="11">
        <v>15566272</v>
      </c>
      <c r="C13" s="11">
        <v>1246769</v>
      </c>
      <c r="D13" s="11">
        <v>6785846</v>
      </c>
      <c r="E13" s="11">
        <v>413595</v>
      </c>
      <c r="F13" s="11">
        <v>24012482</v>
      </c>
      <c r="G13" s="11">
        <v>7610</v>
      </c>
      <c r="H13" s="11" t="s">
        <v>25</v>
      </c>
      <c r="I13" s="11">
        <v>105855</v>
      </c>
      <c r="J13" s="11">
        <v>24125947</v>
      </c>
      <c r="M13" s="25">
        <f t="shared" si="0"/>
        <v>23598887</v>
      </c>
      <c r="N13" s="26">
        <f t="shared" si="1"/>
        <v>8.5329056236846793E-2</v>
      </c>
      <c r="O13" s="27">
        <v>5</v>
      </c>
      <c r="P13" s="28"/>
      <c r="Q13" s="28"/>
      <c r="R13" s="24">
        <v>1249.99</v>
      </c>
      <c r="S13" s="29">
        <f t="shared" si="2"/>
        <v>2.3862512647232879</v>
      </c>
    </row>
    <row r="14" spans="1:19" x14ac:dyDescent="0.2">
      <c r="A14" s="13" t="s">
        <v>27</v>
      </c>
      <c r="B14" s="12">
        <v>17098151</v>
      </c>
      <c r="C14" s="12">
        <v>1301282</v>
      </c>
      <c r="D14" s="12">
        <v>4607052</v>
      </c>
      <c r="E14" s="12">
        <v>498663</v>
      </c>
      <c r="F14" s="12">
        <v>23505148</v>
      </c>
      <c r="G14" s="12">
        <v>6929</v>
      </c>
      <c r="H14" s="12" t="s">
        <v>25</v>
      </c>
      <c r="I14" s="12">
        <v>27561</v>
      </c>
      <c r="J14" s="12">
        <v>23539638</v>
      </c>
      <c r="M14" s="25">
        <f t="shared" si="0"/>
        <v>23006485</v>
      </c>
      <c r="N14" s="26">
        <f t="shared" si="1"/>
        <v>8.3187044049033848E-2</v>
      </c>
      <c r="O14" s="27">
        <v>6</v>
      </c>
      <c r="P14" s="28"/>
      <c r="Q14" s="28"/>
      <c r="R14" s="24">
        <v>1499.99</v>
      </c>
      <c r="S14" s="29">
        <f t="shared" si="2"/>
        <v>2.8635053357005131</v>
      </c>
    </row>
    <row r="15" spans="1:19" x14ac:dyDescent="0.2">
      <c r="A15" s="13" t="s">
        <v>28</v>
      </c>
      <c r="B15" s="11">
        <v>23427341</v>
      </c>
      <c r="C15" s="11">
        <v>1257298</v>
      </c>
      <c r="D15" s="11">
        <v>2934648</v>
      </c>
      <c r="E15" s="11">
        <v>234085</v>
      </c>
      <c r="F15" s="11">
        <v>27853372</v>
      </c>
      <c r="G15" s="11">
        <v>4850</v>
      </c>
      <c r="H15" s="11" t="s">
        <v>25</v>
      </c>
      <c r="I15" s="11">
        <v>60533</v>
      </c>
      <c r="J15" s="11">
        <v>27918754</v>
      </c>
      <c r="M15" s="25">
        <f t="shared" si="0"/>
        <v>27619287</v>
      </c>
      <c r="N15" s="26">
        <f t="shared" si="1"/>
        <v>9.9866052735648581E-2</v>
      </c>
      <c r="O15" s="27">
        <v>7</v>
      </c>
      <c r="P15" s="28"/>
      <c r="Q15" s="28"/>
      <c r="R15" s="24">
        <v>1749.99</v>
      </c>
      <c r="S15" s="29">
        <f t="shared" si="2"/>
        <v>3.3407594066777389</v>
      </c>
    </row>
    <row r="16" spans="1:19" x14ac:dyDescent="0.2">
      <c r="A16" s="13" t="s">
        <v>29</v>
      </c>
      <c r="B16" s="12">
        <v>19496086</v>
      </c>
      <c r="C16" s="12">
        <v>841014</v>
      </c>
      <c r="D16" s="12">
        <v>1404064</v>
      </c>
      <c r="E16" s="12">
        <v>124715</v>
      </c>
      <c r="F16" s="12">
        <v>21865878</v>
      </c>
      <c r="G16" s="12">
        <v>3365</v>
      </c>
      <c r="H16" s="12" t="s">
        <v>25</v>
      </c>
      <c r="I16" s="12">
        <v>112570</v>
      </c>
      <c r="J16" s="12">
        <v>21981813</v>
      </c>
      <c r="M16" s="25">
        <f t="shared" si="0"/>
        <v>21741164</v>
      </c>
      <c r="N16" s="26">
        <f t="shared" si="1"/>
        <v>7.8611885620305272E-2</v>
      </c>
      <c r="O16" s="27">
        <v>8</v>
      </c>
      <c r="P16" s="28"/>
      <c r="Q16" s="28"/>
      <c r="R16" s="24">
        <v>1999.99</v>
      </c>
      <c r="S16" s="29">
        <f t="shared" si="2"/>
        <v>3.8180134776549641</v>
      </c>
    </row>
    <row r="17" spans="1:19" x14ac:dyDescent="0.2">
      <c r="A17" s="13" t="s">
        <v>30</v>
      </c>
      <c r="B17" s="11">
        <v>19736632</v>
      </c>
      <c r="C17" s="11">
        <v>799435</v>
      </c>
      <c r="D17" s="11">
        <v>947015</v>
      </c>
      <c r="E17" s="11">
        <v>75346</v>
      </c>
      <c r="F17" s="11">
        <v>21558428</v>
      </c>
      <c r="G17" s="11">
        <v>588</v>
      </c>
      <c r="H17" s="11" t="s">
        <v>25</v>
      </c>
      <c r="I17" s="11">
        <v>1826</v>
      </c>
      <c r="J17" s="11">
        <v>21560842</v>
      </c>
      <c r="M17" s="25">
        <f t="shared" si="0"/>
        <v>21483082</v>
      </c>
      <c r="N17" s="26">
        <f t="shared" si="1"/>
        <v>7.7678710530661513E-2</v>
      </c>
      <c r="O17" s="27">
        <v>9</v>
      </c>
      <c r="P17" s="28"/>
      <c r="Q17" s="28"/>
      <c r="R17" s="24">
        <v>2249.9899999999998</v>
      </c>
      <c r="S17" s="29">
        <f t="shared" si="2"/>
        <v>4.2952675486321894</v>
      </c>
    </row>
    <row r="18" spans="1:19" x14ac:dyDescent="0.2">
      <c r="A18" s="13" t="s">
        <v>31</v>
      </c>
      <c r="B18" s="12">
        <v>17833181</v>
      </c>
      <c r="C18" s="12">
        <v>653333</v>
      </c>
      <c r="D18" s="12">
        <v>717190</v>
      </c>
      <c r="E18" s="12">
        <v>58004</v>
      </c>
      <c r="F18" s="12">
        <v>19261708</v>
      </c>
      <c r="G18" s="12">
        <v>412</v>
      </c>
      <c r="H18" s="12" t="s">
        <v>25</v>
      </c>
      <c r="I18" s="12">
        <v>7151</v>
      </c>
      <c r="J18" s="12">
        <v>19269270</v>
      </c>
      <c r="M18" s="25">
        <f t="shared" si="0"/>
        <v>19203704</v>
      </c>
      <c r="N18" s="26">
        <f t="shared" si="1"/>
        <v>6.9436916180485961E-2</v>
      </c>
      <c r="O18" s="27">
        <v>10</v>
      </c>
      <c r="P18" s="28"/>
      <c r="Q18" s="28"/>
      <c r="R18" s="24">
        <v>2499.9899999999998</v>
      </c>
      <c r="S18" s="29">
        <f t="shared" si="2"/>
        <v>4.7725216196094147</v>
      </c>
    </row>
    <row r="19" spans="1:19" x14ac:dyDescent="0.2">
      <c r="A19" s="13" t="s">
        <v>32</v>
      </c>
      <c r="B19" s="11">
        <v>26346928</v>
      </c>
      <c r="C19" s="11">
        <v>933133</v>
      </c>
      <c r="D19" s="11">
        <v>1033605</v>
      </c>
      <c r="E19" s="11">
        <v>77663</v>
      </c>
      <c r="F19" s="11">
        <v>28391328</v>
      </c>
      <c r="G19" s="11">
        <v>785</v>
      </c>
      <c r="H19" s="11" t="s">
        <v>25</v>
      </c>
      <c r="I19" s="11">
        <v>5480</v>
      </c>
      <c r="J19" s="11">
        <v>28397593</v>
      </c>
      <c r="M19" s="25">
        <f t="shared" si="0"/>
        <v>28313666</v>
      </c>
      <c r="N19" s="26">
        <f t="shared" si="1"/>
        <v>0.10237679422700303</v>
      </c>
      <c r="O19" s="27">
        <v>11</v>
      </c>
      <c r="P19" s="28"/>
      <c r="Q19" s="28"/>
      <c r="R19" s="24">
        <v>2999.99</v>
      </c>
      <c r="S19" s="29">
        <f t="shared" si="2"/>
        <v>5.7270297615638652</v>
      </c>
    </row>
    <row r="20" spans="1:19" x14ac:dyDescent="0.2">
      <c r="A20" s="13" t="s">
        <v>33</v>
      </c>
      <c r="B20" s="12">
        <v>51154471</v>
      </c>
      <c r="C20" s="12">
        <v>1599158</v>
      </c>
      <c r="D20" s="12">
        <v>2417228</v>
      </c>
      <c r="E20" s="12">
        <v>104675</v>
      </c>
      <c r="F20" s="12">
        <v>55275532</v>
      </c>
      <c r="G20" s="12" t="s">
        <v>25</v>
      </c>
      <c r="H20" s="12" t="s">
        <v>25</v>
      </c>
      <c r="I20" s="12">
        <v>100876</v>
      </c>
      <c r="J20" s="12">
        <v>55376409</v>
      </c>
      <c r="M20" s="25">
        <f t="shared" si="0"/>
        <v>55170857</v>
      </c>
      <c r="N20" s="26">
        <f t="shared" si="1"/>
        <v>0.19948725376701168</v>
      </c>
      <c r="O20" s="27">
        <v>12</v>
      </c>
      <c r="P20" s="28"/>
      <c r="Q20" s="28"/>
      <c r="R20" s="24" t="s">
        <v>40</v>
      </c>
      <c r="S20" s="30" t="s">
        <v>42</v>
      </c>
    </row>
    <row r="21" spans="1:19" x14ac:dyDescent="0.2">
      <c r="A21" s="13" t="s">
        <v>6</v>
      </c>
      <c r="B21" s="11">
        <v>220539435</v>
      </c>
      <c r="C21" s="11">
        <v>13207906</v>
      </c>
      <c r="D21" s="11">
        <v>42815978</v>
      </c>
      <c r="E21" s="11">
        <v>3984438</v>
      </c>
      <c r="F21" s="11">
        <v>280547757</v>
      </c>
      <c r="G21" s="11">
        <v>19276358</v>
      </c>
      <c r="H21" s="11">
        <v>4827164</v>
      </c>
      <c r="I21" s="11">
        <v>1078670</v>
      </c>
      <c r="J21" s="11">
        <v>305729949</v>
      </c>
      <c r="M21" s="25">
        <f t="shared" si="0"/>
        <v>276563319</v>
      </c>
      <c r="N21" s="26">
        <f t="shared" si="1"/>
        <v>1</v>
      </c>
      <c r="O21" s="24"/>
      <c r="P21" s="28"/>
      <c r="Q21" s="28"/>
      <c r="R21" s="28"/>
      <c r="S21" s="28"/>
    </row>
    <row r="22" spans="1:19" x14ac:dyDescent="0.2">
      <c r="A22" s="10" t="s">
        <v>34</v>
      </c>
    </row>
    <row r="27" spans="1:19" ht="31.5" x14ac:dyDescent="0.2">
      <c r="B27" s="14" t="s">
        <v>10</v>
      </c>
      <c r="C27" s="14" t="s">
        <v>11</v>
      </c>
      <c r="D27" s="14" t="s">
        <v>12</v>
      </c>
      <c r="E27" s="14" t="s">
        <v>39</v>
      </c>
    </row>
    <row r="28" spans="1:19" ht="31.5" x14ac:dyDescent="0.2">
      <c r="A28" s="7" t="s">
        <v>19</v>
      </c>
      <c r="B28" s="8" t="s">
        <v>20</v>
      </c>
      <c r="C28" s="8" t="s">
        <v>20</v>
      </c>
      <c r="D28" s="8" t="s">
        <v>20</v>
      </c>
      <c r="E28" s="8" t="s">
        <v>20</v>
      </c>
    </row>
    <row r="29" spans="1:19" x14ac:dyDescent="0.2">
      <c r="A29" s="13" t="s">
        <v>21</v>
      </c>
      <c r="B29" s="11">
        <v>796148</v>
      </c>
      <c r="C29" s="11">
        <v>100423</v>
      </c>
      <c r="D29" s="11">
        <v>691271</v>
      </c>
      <c r="E29" s="11">
        <f t="shared" ref="E29:E41" si="3">B29+C29+D29</f>
        <v>1587842</v>
      </c>
      <c r="F29" s="21">
        <f>E29/$E$41</f>
        <v>5.7413326023904128E-3</v>
      </c>
      <c r="G29" s="22">
        <f>F29</f>
        <v>5.7413326023904128E-3</v>
      </c>
      <c r="K29" s="2" t="s">
        <v>50</v>
      </c>
      <c r="M29" s="42" t="s">
        <v>44</v>
      </c>
      <c r="N29" s="42"/>
    </row>
    <row r="30" spans="1:19" x14ac:dyDescent="0.2">
      <c r="A30" s="13" t="s">
        <v>22</v>
      </c>
      <c r="B30" s="12">
        <v>2379828</v>
      </c>
      <c r="C30" s="12">
        <v>366256</v>
      </c>
      <c r="D30" s="12">
        <v>3478550</v>
      </c>
      <c r="E30" s="12">
        <f t="shared" si="3"/>
        <v>6224634</v>
      </c>
      <c r="F30" s="21">
        <f t="shared" ref="F30:F41" si="4">E30/$E$41</f>
        <v>2.2507084534952374E-2</v>
      </c>
      <c r="G30" s="22">
        <f>G29+F30</f>
        <v>2.8248417137342788E-2</v>
      </c>
      <c r="M30" s="33" t="s">
        <v>43</v>
      </c>
      <c r="N30" s="34" t="s">
        <v>45</v>
      </c>
    </row>
    <row r="31" spans="1:19" x14ac:dyDescent="0.2">
      <c r="A31" s="13" t="s">
        <v>23</v>
      </c>
      <c r="B31" s="11">
        <v>15706940</v>
      </c>
      <c r="C31" s="11">
        <v>2884026</v>
      </c>
      <c r="D31" s="11">
        <v>10599943</v>
      </c>
      <c r="E31" s="11">
        <f t="shared" si="3"/>
        <v>29190909</v>
      </c>
      <c r="F31" s="21">
        <f t="shared" si="4"/>
        <v>0.10554873692414719</v>
      </c>
      <c r="G31" s="22">
        <f>G30+F31</f>
        <v>0.13379715406148998</v>
      </c>
      <c r="M31" s="35">
        <v>4</v>
      </c>
      <c r="N31" s="39">
        <v>100</v>
      </c>
      <c r="O31" s="23">
        <f>SUM(N9:N16)</f>
        <v>0.55102033614226331</v>
      </c>
      <c r="P31" s="23">
        <f>O31*N31</f>
        <v>55.102033614226329</v>
      </c>
    </row>
    <row r="32" spans="1:19" x14ac:dyDescent="0.2">
      <c r="A32" s="13" t="s">
        <v>24</v>
      </c>
      <c r="B32" s="12">
        <v>10997458</v>
      </c>
      <c r="C32" s="12">
        <v>1225779</v>
      </c>
      <c r="D32" s="12">
        <v>7199568</v>
      </c>
      <c r="E32" s="12">
        <f t="shared" si="3"/>
        <v>19422805</v>
      </c>
      <c r="F32" s="21">
        <f t="shared" si="4"/>
        <v>7.0229143438938837E-2</v>
      </c>
      <c r="G32" s="22">
        <f t="shared" ref="G32:G41" si="5">G31+F32</f>
        <v>0.20402629750042883</v>
      </c>
      <c r="M32" s="37" t="s">
        <v>35</v>
      </c>
      <c r="N32" s="39">
        <v>77</v>
      </c>
      <c r="O32" s="23">
        <f>N17+N18</f>
        <v>0.14711562671114747</v>
      </c>
      <c r="P32" s="23">
        <f t="shared" ref="P32:P34" si="6">O32*N32</f>
        <v>11.327903256758356</v>
      </c>
    </row>
    <row r="33" spans="1:16" x14ac:dyDescent="0.2">
      <c r="A33" s="13" t="s">
        <v>26</v>
      </c>
      <c r="B33" s="11">
        <v>15566272</v>
      </c>
      <c r="C33" s="11">
        <v>1246769</v>
      </c>
      <c r="D33" s="11">
        <v>6785846</v>
      </c>
      <c r="E33" s="11">
        <f t="shared" si="3"/>
        <v>23598887</v>
      </c>
      <c r="F33" s="21">
        <f t="shared" si="4"/>
        <v>8.5329056236846793E-2</v>
      </c>
      <c r="G33" s="22">
        <f t="shared" si="5"/>
        <v>0.28935535373727561</v>
      </c>
      <c r="M33" s="38" t="s">
        <v>36</v>
      </c>
      <c r="N33" s="39">
        <v>52</v>
      </c>
      <c r="O33" s="23">
        <f>N19</f>
        <v>0.10237679422700303</v>
      </c>
      <c r="P33" s="23">
        <f t="shared" si="6"/>
        <v>5.3235932998041582</v>
      </c>
    </row>
    <row r="34" spans="1:16" x14ac:dyDescent="0.2">
      <c r="A34" s="13" t="s">
        <v>27</v>
      </c>
      <c r="B34" s="12">
        <v>17098151</v>
      </c>
      <c r="C34" s="12">
        <v>1301282</v>
      </c>
      <c r="D34" s="12">
        <v>4607052</v>
      </c>
      <c r="E34" s="12">
        <f t="shared" si="3"/>
        <v>23006485</v>
      </c>
      <c r="F34" s="21">
        <f t="shared" si="4"/>
        <v>8.3187044049033848E-2</v>
      </c>
      <c r="G34" s="22">
        <f t="shared" si="5"/>
        <v>0.37254239778630949</v>
      </c>
      <c r="M34" s="38" t="s">
        <v>37</v>
      </c>
      <c r="N34" s="39">
        <v>47</v>
      </c>
      <c r="O34" s="23">
        <f>1-O31-O32-O33</f>
        <v>0.19948724291958619</v>
      </c>
      <c r="P34" s="23">
        <f>O34*45</f>
        <v>8.9769259313813787</v>
      </c>
    </row>
    <row r="35" spans="1:16" x14ac:dyDescent="0.2">
      <c r="A35" s="13" t="s">
        <v>28</v>
      </c>
      <c r="B35" s="11">
        <v>23427341</v>
      </c>
      <c r="C35" s="11">
        <v>1257298</v>
      </c>
      <c r="D35" s="11">
        <v>2934648</v>
      </c>
      <c r="E35" s="11">
        <f t="shared" si="3"/>
        <v>27619287</v>
      </c>
      <c r="F35" s="21">
        <f t="shared" si="4"/>
        <v>9.9866052735648581E-2</v>
      </c>
      <c r="G35" s="22">
        <f t="shared" si="5"/>
        <v>0.47240845052195807</v>
      </c>
      <c r="M35" s="38" t="s">
        <v>38</v>
      </c>
      <c r="N35" s="39">
        <v>45</v>
      </c>
      <c r="O35"/>
      <c r="P35" s="41">
        <f>SUM(P31:P34)/100</f>
        <v>0.80730456102170223</v>
      </c>
    </row>
    <row r="36" spans="1:16" x14ac:dyDescent="0.2">
      <c r="A36" s="13" t="s">
        <v>29</v>
      </c>
      <c r="B36" s="12">
        <v>19496086</v>
      </c>
      <c r="C36" s="12">
        <v>841014</v>
      </c>
      <c r="D36" s="12">
        <v>1404064</v>
      </c>
      <c r="E36" s="12">
        <f t="shared" si="3"/>
        <v>21741164</v>
      </c>
      <c r="F36" s="21">
        <f t="shared" si="4"/>
        <v>7.8611885620305272E-2</v>
      </c>
      <c r="G36" s="22">
        <f t="shared" si="5"/>
        <v>0.55102033614226331</v>
      </c>
      <c r="M36" s="38" t="s">
        <v>46</v>
      </c>
      <c r="N36" s="39">
        <v>40</v>
      </c>
      <c r="O36"/>
    </row>
    <row r="37" spans="1:16" x14ac:dyDescent="0.2">
      <c r="A37" s="13" t="s">
        <v>30</v>
      </c>
      <c r="B37" s="11">
        <v>19736632</v>
      </c>
      <c r="C37" s="11">
        <v>799435</v>
      </c>
      <c r="D37" s="11">
        <v>947015</v>
      </c>
      <c r="E37" s="11">
        <f t="shared" si="3"/>
        <v>21483082</v>
      </c>
      <c r="F37" s="21">
        <f t="shared" si="4"/>
        <v>7.7678710530661513E-2</v>
      </c>
      <c r="G37" s="22">
        <f t="shared" si="5"/>
        <v>0.62869904667292487</v>
      </c>
      <c r="M37" s="31"/>
      <c r="N37" s="32"/>
      <c r="O37"/>
    </row>
    <row r="38" spans="1:16" x14ac:dyDescent="0.2">
      <c r="A38" s="13" t="s">
        <v>31</v>
      </c>
      <c r="B38" s="12">
        <v>17833181</v>
      </c>
      <c r="C38" s="12">
        <v>653333</v>
      </c>
      <c r="D38" s="12">
        <v>717190</v>
      </c>
      <c r="E38" s="12">
        <f t="shared" si="3"/>
        <v>19203704</v>
      </c>
      <c r="F38" s="21">
        <f t="shared" si="4"/>
        <v>6.9436916180485961E-2</v>
      </c>
      <c r="G38" s="22">
        <f t="shared" si="5"/>
        <v>0.69813596285341084</v>
      </c>
      <c r="M38" s="31"/>
      <c r="N38" s="32"/>
      <c r="O38"/>
    </row>
    <row r="39" spans="1:16" x14ac:dyDescent="0.2">
      <c r="A39" s="13" t="s">
        <v>32</v>
      </c>
      <c r="B39" s="11">
        <v>26346928</v>
      </c>
      <c r="C39" s="11">
        <v>933133</v>
      </c>
      <c r="D39" s="11">
        <v>1033605</v>
      </c>
      <c r="E39" s="11">
        <f t="shared" si="3"/>
        <v>28313666</v>
      </c>
      <c r="F39" s="21">
        <f t="shared" si="4"/>
        <v>0.10237679422700303</v>
      </c>
      <c r="G39" s="22">
        <f t="shared" si="5"/>
        <v>0.80051275708041392</v>
      </c>
      <c r="M39" s="31"/>
      <c r="N39" s="32"/>
      <c r="O39"/>
    </row>
    <row r="40" spans="1:16" x14ac:dyDescent="0.2">
      <c r="A40" s="13" t="s">
        <v>33</v>
      </c>
      <c r="B40" s="12">
        <v>51154471</v>
      </c>
      <c r="C40" s="12">
        <v>1599158</v>
      </c>
      <c r="D40" s="12">
        <v>2417228</v>
      </c>
      <c r="E40" s="12">
        <f t="shared" si="3"/>
        <v>55170857</v>
      </c>
      <c r="F40" s="21">
        <f t="shared" si="4"/>
        <v>0.19948725376701168</v>
      </c>
      <c r="G40" s="22">
        <f t="shared" si="5"/>
        <v>1.0000000108474256</v>
      </c>
      <c r="M40" s="31"/>
      <c r="N40" s="32"/>
      <c r="O40"/>
    </row>
    <row r="41" spans="1:16" x14ac:dyDescent="0.2">
      <c r="A41" s="13" t="s">
        <v>6</v>
      </c>
      <c r="B41" s="11">
        <v>220539435</v>
      </c>
      <c r="C41" s="11">
        <v>13207906</v>
      </c>
      <c r="D41" s="11">
        <v>42815978</v>
      </c>
      <c r="E41" s="11">
        <f t="shared" si="3"/>
        <v>276563319</v>
      </c>
      <c r="F41" s="21">
        <f t="shared" si="4"/>
        <v>1</v>
      </c>
      <c r="G41" s="22"/>
      <c r="K41" s="2" t="s">
        <v>49</v>
      </c>
      <c r="M41" s="42" t="s">
        <v>48</v>
      </c>
      <c r="N41" s="42"/>
      <c r="O41"/>
    </row>
    <row r="42" spans="1:16" x14ac:dyDescent="0.2">
      <c r="M42" s="33" t="s">
        <v>43</v>
      </c>
      <c r="N42" s="34" t="s">
        <v>45</v>
      </c>
    </row>
    <row r="43" spans="1:16" x14ac:dyDescent="0.2">
      <c r="M43" s="35">
        <v>4</v>
      </c>
      <c r="N43" s="36">
        <v>100</v>
      </c>
      <c r="O43" s="23">
        <f>SUM(N9:N16)</f>
        <v>0.55102033614226331</v>
      </c>
      <c r="P43" s="23">
        <f>O43*N43</f>
        <v>55.102033614226329</v>
      </c>
    </row>
    <row r="44" spans="1:16" x14ac:dyDescent="0.2">
      <c r="M44" s="37" t="s">
        <v>35</v>
      </c>
      <c r="N44" s="36">
        <v>90</v>
      </c>
      <c r="O44" s="23">
        <f>SUM(N17:N18)</f>
        <v>0.14711562671114747</v>
      </c>
      <c r="P44" s="23">
        <f>N44*O44*2/10+N43*8/10*O44</f>
        <v>14.417331417692452</v>
      </c>
    </row>
    <row r="45" spans="1:16" x14ac:dyDescent="0.2">
      <c r="M45" s="38" t="s">
        <v>47</v>
      </c>
      <c r="N45" s="36">
        <v>75</v>
      </c>
      <c r="O45" s="23">
        <f>1-O43-O44</f>
        <v>0.30186403714658921</v>
      </c>
      <c r="P45" s="23">
        <f>O45*N45*2/12+N44*O45*2/12+N43*O45*8/12</f>
        <v>28.425530164637152</v>
      </c>
    </row>
    <row r="46" spans="1:16" x14ac:dyDescent="0.2">
      <c r="P46" s="41">
        <f>SUM(P43:P45)/100</f>
        <v>0.97944895196555937</v>
      </c>
    </row>
  </sheetData>
  <sheetProtection algorithmName="SHA-512" hashValue="vmuVbhrwikyKqmyhaWNKm74j6RsjHB4i+JECCl697heuvG27hy9ulyhdO4gE7HJ1BZ8NT4YaANSGly/sWv5+Lg==" saltValue="YfuDfc2a1xCusquLXmT6Zg==" spinCount="100000" sheet="1" formatCells="0" formatColumns="0" formatRows="0" insertColumns="0" insertRows="0" insertHyperlinks="0" deleteColumns="0" deleteRows="0" sort="0" autoFilter="0" pivotTables="0"/>
  <mergeCells count="6">
    <mergeCell ref="M41:N41"/>
    <mergeCell ref="B6:J6"/>
    <mergeCell ref="B3:J3"/>
    <mergeCell ref="B4:J4"/>
    <mergeCell ref="B5:J5"/>
    <mergeCell ref="M29:N29"/>
  </mergeCells>
  <hyperlinks>
    <hyperlink ref="A2" r:id="rId1" display="http://dati.istat.it/OECDStat_Metadata/ShowMetadata.ashx?Dataset=DCAR_PENSIONI2&amp;ShowOnWeb=true&amp;Lang=it"/>
    <hyperlink ref="F7" r:id="rId2" display="http://dati.istat.it/OECDStat_Metadata/ShowMetadata.ashx?Dataset=DCAR_PENSIONI2&amp;Coords=[TIPO_PENSIONE1].[OSDCOMP]&amp;ShowOnWeb=true&amp;Lang=it"/>
    <hyperlink ref="A22" r:id="rId3" display="http://dativ7a.istat.it//index.aspx?DatasetCode=DCAR_PENSIONI2"/>
  </hyperlinks>
  <pageMargins left="0.75" right="0.75" top="1" bottom="1" header="0.5" footer="0.5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Importo mensile - per index</vt:lpstr>
      <vt:lpstr>Importo mensile - con calcoli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Cdd</cp:lastModifiedBy>
  <dcterms:created xsi:type="dcterms:W3CDTF">2022-04-11T16:02:53Z</dcterms:created>
  <dcterms:modified xsi:type="dcterms:W3CDTF">2022-04-27T14:22:04Z</dcterms:modified>
</cp:coreProperties>
</file>