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39347\Desktop\"/>
    </mc:Choice>
  </mc:AlternateContent>
  <xr:revisionPtr revIDLastSave="0" documentId="13_ncr:1_{72848BC8-1BD4-4A2A-B649-A330B5A9F4B8}" xr6:coauthVersionLast="47" xr6:coauthVersionMax="47" xr10:uidLastSave="{00000000-0000-0000-0000-000000000000}"/>
  <bookViews>
    <workbookView xWindow="-120" yWindow="-120" windowWidth="29040" windowHeight="15720" activeTab="1" xr2:uid="{00000000-000D-0000-FFFF-FFFF00000000}"/>
  </bookViews>
  <sheets>
    <sheet name="DATI" sheetId="1" r:id="rId1"/>
    <sheet name="DATI (2)" sheetId="9" r:id="rId2"/>
    <sheet name="Foglio2" sheetId="3" r:id="rId3"/>
    <sheet name="Foglio1" sheetId="10" r:id="rId4"/>
    <sheet name="INFO" sheetId="2" r:id="rId5"/>
    <sheet name="Foglio3" sheetId="4" r:id="rId6"/>
    <sheet name="Foglio4" sheetId="5" r:id="rId7"/>
    <sheet name="Foglio5" sheetId="6" r:id="rId8"/>
    <sheet name="Foglio6" sheetId="7" r:id="rId9"/>
    <sheet name="Foglio7" sheetId="8"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0" i="10" l="1"/>
  <c r="Q29" i="10"/>
  <c r="Q28" i="10"/>
  <c r="M12" i="10"/>
  <c r="O24" i="10"/>
  <c r="N24" i="10"/>
  <c r="M24" i="10"/>
  <c r="R34" i="1"/>
  <c r="Q34" i="1"/>
  <c r="P34" i="1"/>
  <c r="O34" i="1"/>
  <c r="P35" i="1"/>
  <c r="Q35" i="1"/>
  <c r="R35" i="1"/>
  <c r="O35" i="1"/>
  <c r="L24" i="9"/>
  <c r="H24" i="9"/>
  <c r="J42" i="1"/>
  <c r="H60" i="1"/>
  <c r="E60" i="1"/>
  <c r="I42" i="1"/>
  <c r="I27" i="1"/>
  <c r="J27" i="1"/>
  <c r="K27" i="1"/>
  <c r="L27" i="1"/>
  <c r="H27" i="1"/>
  <c r="H60" i="9"/>
  <c r="J42" i="9" s="1"/>
  <c r="G60" i="9"/>
  <c r="F60" i="9"/>
  <c r="E60" i="9"/>
  <c r="I42" i="9" s="1"/>
  <c r="H59" i="9"/>
  <c r="G59" i="9"/>
  <c r="J41" i="9" s="1"/>
  <c r="F59" i="9"/>
  <c r="E59" i="9"/>
  <c r="I41" i="9" s="1"/>
  <c r="H58" i="9"/>
  <c r="G58" i="9"/>
  <c r="F58" i="9"/>
  <c r="E58" i="9"/>
  <c r="H57" i="9"/>
  <c r="G57" i="9"/>
  <c r="F57" i="9"/>
  <c r="E57" i="9"/>
  <c r="I39" i="9" s="1"/>
  <c r="H56" i="9"/>
  <c r="J38" i="9" s="1"/>
  <c r="G56" i="9"/>
  <c r="F56" i="9"/>
  <c r="E56" i="9"/>
  <c r="I38" i="9" s="1"/>
  <c r="H55" i="9"/>
  <c r="G55" i="9"/>
  <c r="J37" i="9" s="1"/>
  <c r="F55" i="9"/>
  <c r="E55" i="9"/>
  <c r="I37" i="9" s="1"/>
  <c r="H54" i="9"/>
  <c r="G54" i="9"/>
  <c r="F54" i="9"/>
  <c r="E54" i="9"/>
  <c r="H53" i="9"/>
  <c r="G53" i="9"/>
  <c r="F53" i="9"/>
  <c r="E53" i="9"/>
  <c r="I35" i="9" s="1"/>
  <c r="H52" i="9"/>
  <c r="J34" i="9" s="1"/>
  <c r="G52" i="9"/>
  <c r="F52" i="9"/>
  <c r="E52" i="9"/>
  <c r="I34" i="9" s="1"/>
  <c r="H51" i="9"/>
  <c r="G51" i="9"/>
  <c r="J33" i="9" s="1"/>
  <c r="F51" i="9"/>
  <c r="E51" i="9"/>
  <c r="I33" i="9" s="1"/>
  <c r="J43" i="9"/>
  <c r="J40" i="9"/>
  <c r="I40" i="9"/>
  <c r="J39" i="9"/>
  <c r="J36" i="9"/>
  <c r="I36" i="9"/>
  <c r="J35" i="9"/>
  <c r="L27" i="9"/>
  <c r="K27" i="9"/>
  <c r="J27" i="9"/>
  <c r="I27" i="9"/>
  <c r="H27" i="9"/>
  <c r="L25" i="9"/>
  <c r="K25" i="9"/>
  <c r="J25" i="9"/>
  <c r="I25" i="9"/>
  <c r="H25" i="9"/>
  <c r="M24" i="9"/>
  <c r="M25" i="9" s="1"/>
  <c r="K24" i="9"/>
  <c r="J24" i="9"/>
  <c r="I24" i="9"/>
  <c r="L19" i="9"/>
  <c r="L20" i="9" s="1"/>
  <c r="J18" i="9"/>
  <c r="I18" i="9"/>
  <c r="H18" i="9"/>
  <c r="M17" i="9"/>
  <c r="M18" i="9" s="1"/>
  <c r="L17" i="9"/>
  <c r="L18" i="9" s="1"/>
  <c r="K17" i="9"/>
  <c r="K18" i="9" s="1"/>
  <c r="J17" i="9"/>
  <c r="I17" i="9"/>
  <c r="H17" i="9"/>
  <c r="P9" i="9"/>
  <c r="N9" i="9"/>
  <c r="O9" i="9" s="1"/>
  <c r="P8" i="9"/>
  <c r="N8" i="9"/>
  <c r="O8" i="9" s="1"/>
  <c r="J43" i="1"/>
  <c r="J39" i="1"/>
  <c r="J41" i="1"/>
  <c r="E52" i="1"/>
  <c r="F52" i="1"/>
  <c r="G52" i="1"/>
  <c r="J34" i="1" s="1"/>
  <c r="H52" i="1"/>
  <c r="E53" i="1"/>
  <c r="F53" i="1"/>
  <c r="G53" i="1"/>
  <c r="J35" i="1" s="1"/>
  <c r="H53" i="1"/>
  <c r="E54" i="1"/>
  <c r="F54" i="1"/>
  <c r="G54" i="1"/>
  <c r="J36" i="1" s="1"/>
  <c r="H54" i="1"/>
  <c r="E55" i="1"/>
  <c r="F55" i="1"/>
  <c r="G55" i="1"/>
  <c r="J37" i="1" s="1"/>
  <c r="H55" i="1"/>
  <c r="E56" i="1"/>
  <c r="F56" i="1"/>
  <c r="G56" i="1"/>
  <c r="J38" i="1" s="1"/>
  <c r="H56" i="1"/>
  <c r="E57" i="1"/>
  <c r="F57" i="1"/>
  <c r="G57" i="1"/>
  <c r="H57" i="1"/>
  <c r="E58" i="1"/>
  <c r="F58" i="1"/>
  <c r="G58" i="1"/>
  <c r="J40" i="1" s="1"/>
  <c r="H58" i="1"/>
  <c r="E59" i="1"/>
  <c r="F59" i="1"/>
  <c r="G59" i="1"/>
  <c r="H59" i="1"/>
  <c r="F60" i="1"/>
  <c r="G60" i="1"/>
  <c r="F51" i="1"/>
  <c r="G51" i="1"/>
  <c r="J33" i="1" s="1"/>
  <c r="H51" i="1"/>
  <c r="E51" i="1"/>
  <c r="I33" i="1" s="1"/>
  <c r="I24" i="1"/>
  <c r="I25" i="1" s="1"/>
  <c r="J24" i="1"/>
  <c r="J25" i="1" s="1"/>
  <c r="K24" i="1"/>
  <c r="K25" i="1" s="1"/>
  <c r="L24" i="1"/>
  <c r="L25" i="1" s="1"/>
  <c r="M24" i="1"/>
  <c r="M25" i="1" s="1"/>
  <c r="H24" i="1"/>
  <c r="H25" i="1" s="1"/>
  <c r="E14" i="6"/>
  <c r="F14" i="6"/>
  <c r="G14" i="6"/>
  <c r="H14" i="6"/>
  <c r="I14" i="6"/>
  <c r="J14" i="6"/>
  <c r="K14" i="6"/>
  <c r="L14" i="6"/>
  <c r="M14" i="6"/>
  <c r="N14" i="6"/>
  <c r="O14" i="6"/>
  <c r="P14" i="6"/>
  <c r="Q14" i="6"/>
  <c r="R14" i="6"/>
  <c r="S14" i="6"/>
  <c r="T14" i="6"/>
  <c r="U14" i="6"/>
  <c r="E15" i="6"/>
  <c r="F15" i="6"/>
  <c r="G15" i="6"/>
  <c r="H15" i="6"/>
  <c r="I15" i="6"/>
  <c r="J15" i="6"/>
  <c r="K15" i="6"/>
  <c r="L15" i="6"/>
  <c r="M15" i="6"/>
  <c r="N15" i="6"/>
  <c r="O15" i="6"/>
  <c r="P15" i="6"/>
  <c r="Q15" i="6"/>
  <c r="R15" i="6"/>
  <c r="S15" i="6"/>
  <c r="T15" i="6"/>
  <c r="U15" i="6"/>
  <c r="E16" i="6"/>
  <c r="F16" i="6"/>
  <c r="G16" i="6"/>
  <c r="H16" i="6"/>
  <c r="I16" i="6"/>
  <c r="J16" i="6"/>
  <c r="K16" i="6"/>
  <c r="L16" i="6"/>
  <c r="M16" i="6"/>
  <c r="N16" i="6"/>
  <c r="O16" i="6"/>
  <c r="P16" i="6"/>
  <c r="Q16" i="6"/>
  <c r="R16" i="6"/>
  <c r="S16" i="6"/>
  <c r="T16" i="6"/>
  <c r="U16" i="6"/>
  <c r="D15" i="6"/>
  <c r="D16" i="6"/>
  <c r="D14" i="6"/>
  <c r="Q14" i="7"/>
  <c r="P14" i="7"/>
  <c r="O14" i="7"/>
  <c r="N14" i="7"/>
  <c r="J12" i="7"/>
  <c r="N12" i="7"/>
  <c r="R12" i="7"/>
  <c r="V12" i="7"/>
  <c r="Z12" i="7"/>
  <c r="U16" i="5"/>
  <c r="T16" i="5"/>
  <c r="S16" i="5"/>
  <c r="R16" i="5"/>
  <c r="Q16" i="5"/>
  <c r="P16" i="5"/>
  <c r="O16" i="5"/>
  <c r="N16" i="5"/>
  <c r="M16" i="5"/>
  <c r="L16" i="5"/>
  <c r="K16" i="5"/>
  <c r="J16" i="5"/>
  <c r="I16" i="5"/>
  <c r="H16" i="5"/>
  <c r="G16" i="5"/>
  <c r="F16" i="5"/>
  <c r="E16" i="5"/>
  <c r="D16" i="5"/>
  <c r="U15" i="5"/>
  <c r="T15" i="5"/>
  <c r="S15" i="5"/>
  <c r="R15" i="5"/>
  <c r="Q15" i="5"/>
  <c r="P15" i="5"/>
  <c r="O15" i="5"/>
  <c r="N15" i="5"/>
  <c r="M15" i="5"/>
  <c r="L15" i="5"/>
  <c r="K15" i="5"/>
  <c r="J15" i="5"/>
  <c r="I15" i="5"/>
  <c r="H15" i="5"/>
  <c r="G15" i="5"/>
  <c r="F15" i="5"/>
  <c r="E15" i="5"/>
  <c r="D15" i="5"/>
  <c r="U14" i="5"/>
  <c r="T14" i="5"/>
  <c r="S14" i="5"/>
  <c r="R14" i="5"/>
  <c r="Q14" i="5"/>
  <c r="P14" i="5"/>
  <c r="O14" i="5"/>
  <c r="N14" i="5"/>
  <c r="M14" i="5"/>
  <c r="L14" i="5"/>
  <c r="K14" i="5"/>
  <c r="J14" i="5"/>
  <c r="I14" i="5"/>
  <c r="H14" i="5"/>
  <c r="G14" i="5"/>
  <c r="F14" i="5"/>
  <c r="E14" i="5"/>
  <c r="D14" i="5"/>
  <c r="T13" i="4"/>
  <c r="S13" i="4"/>
  <c r="R13" i="4"/>
  <c r="Q13" i="4"/>
  <c r="P9" i="1"/>
  <c r="P8" i="1"/>
  <c r="H17" i="1"/>
  <c r="H18" i="1" s="1"/>
  <c r="I17" i="1"/>
  <c r="I18" i="1" s="1"/>
  <c r="J17" i="1"/>
  <c r="J18" i="1" s="1"/>
  <c r="K17" i="1"/>
  <c r="K18" i="1" s="1"/>
  <c r="L17" i="1"/>
  <c r="L18" i="1" s="1"/>
  <c r="N9" i="1"/>
  <c r="O9" i="1" s="1"/>
  <c r="N8" i="1"/>
  <c r="O8" i="1" s="1"/>
  <c r="O10" i="2"/>
  <c r="O9" i="2"/>
  <c r="N17" i="9" l="1"/>
  <c r="I40" i="1"/>
  <c r="I38" i="1"/>
  <c r="I36" i="1"/>
  <c r="I34" i="1"/>
  <c r="I41" i="1"/>
  <c r="I39" i="1"/>
  <c r="I37" i="1"/>
  <c r="I35" i="1"/>
  <c r="M17" i="1"/>
  <c r="L19" i="1"/>
  <c r="L20" i="1" s="1"/>
  <c r="N17" i="1" l="1"/>
  <c r="M1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0" authorId="0" shapeId="0" xr:uid="{00000000-0006-0000-0000-000001000000}">
      <text>
        <r>
          <rPr>
            <sz val="11"/>
            <color indexed="8"/>
            <rFont val="Aptos Narrow"/>
            <family val="2"/>
            <scheme val="minor"/>
          </rPr>
          <t xml:space="preserve">   [NOTE_MEASURE] Misura: [MISURA1__8_N7] Le variazioni percentuali tendenziali degli indici mensili dell'anno 2016, con l'aggiornamento della base di riferimento all'anno 2015, sono calcolate utilizzando i coefficienti di raccordo con gli indici espressi nella base precedente. La base precedente è 2010=100. Si veda la Nota metodologica allegata al Comunicato stampa presente nell'area Prezzi del sito web dell'Istituto (http://www.istat.it/it/prezzi).Comunicato stampa[http://www.istat.it/it/prezzi]</t>
        </r>
      </text>
    </comment>
    <comment ref="A11" authorId="0" shapeId="0" xr:uid="{00000000-0006-0000-0000-000002000000}">
      <text>
        <r>
          <rPr>
            <sz val="11"/>
            <color indexed="8"/>
            <rFont val="Aptos Narrow"/>
            <family val="2"/>
            <scheme val="minor"/>
          </rPr>
          <t xml:space="preserve">   [NOTE_MEASURE] Misura: [MISURA1__8_N7] Le variazioni percentuali tendenziali degli indici mensili dell'anno 2016, con l'aggiornamento della base di riferimento all'anno 2015, sono calcolate utilizzando i coefficienti di raccordo con gli indici espressi nella base precedente. La base precedente è 2010=100. Si veda la Nota metodologica allegata al Comunicato stampa presente nell'area Prezzi del sito web dell'Istituto (http://www.istat.it/it/prezzi).Comunicato stampa[http://www.istat.it/it/prezzi]</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0" authorId="0" shapeId="0" xr:uid="{593FFC15-A7F8-4AF9-A5B3-EED4F13FA194}">
      <text>
        <r>
          <rPr>
            <sz val="11"/>
            <color indexed="8"/>
            <rFont val="Aptos Narrow"/>
            <family val="2"/>
            <scheme val="minor"/>
          </rPr>
          <t xml:space="preserve">   [NOTE_MEASURE] Misura: [MISURA1__8_N7] Le variazioni percentuali tendenziali degli indici mensili dell'anno 2016, con l'aggiornamento della base di riferimento all'anno 2015, sono calcolate utilizzando i coefficienti di raccordo con gli indici espressi nella base precedente. La base precedente è 2010=100. Si veda la Nota metodologica allegata al Comunicato stampa presente nell'area Prezzi del sito web dell'Istituto (http://www.istat.it/it/prezzi).Comunicato stampa[http://www.istat.it/it/prezzi]</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B03F7F58-D4E5-41EB-BB41-2FE848794B88}">
      <text>
        <r>
          <rPr>
            <sz val="11"/>
            <color indexed="8"/>
            <rFont val="Aptos Narrow"/>
            <family val="2"/>
            <scheme val="minor"/>
          </rPr>
          <t>Indicatore: Indice delle retribuzioni lorde per Ula - dati trimestrali - base 2021=100: Misura le variazioni nel tempo delle retribuzioni lorde “di fatto” per unità di lavoro equivalente a tempo pieno (Ula). Le retribuzioni lorde di fatto comprendono salari, stipendi e competenze accessorie in denaro, al lordo delle trattenute fiscali e previdenziali, corrisposte ai lavoratori dipendenti direttamente e con carattere di periodicità, secondo quanto stabilito dai contratti, dagli accordi aziendali e individuali, e dalle norme in vigore. Le Ula forniscono una misura dell'input di lavoro retribuito dall’impresa e sono calcolate come quoziente tra il totale delle ore retribuite ed il numero standard di ore lavorate in media da una posizione a tempo pieno, come previsto dalla contrattazione nazionale.</t>
        </r>
      </text>
    </comment>
  </commentList>
</comments>
</file>

<file path=xl/sharedStrings.xml><?xml version="1.0" encoding="utf-8"?>
<sst xmlns="http://schemas.openxmlformats.org/spreadsheetml/2006/main" count="465" uniqueCount="158">
  <si>
    <t xml:space="preserve">Foi - medie annue dal 2016 (base 2015)  </t>
  </si>
  <si>
    <t xml:space="preserve">Frequenza: [A] Annuale  </t>
  </si>
  <si>
    <t xml:space="preserve">Territorio: [IT] Italia  </t>
  </si>
  <si>
    <t xml:space="preserve">Indicatore: [56] Indice dei prezzi al consumo per le famiglie di operai e impiegati (base 2015=100) - medie annue  </t>
  </si>
  <si>
    <t xml:space="preserve">  </t>
  </si>
  <si>
    <t xml:space="preserve">Tempo  </t>
  </si>
  <si>
    <t xml:space="preserve">2016  </t>
  </si>
  <si>
    <t xml:space="preserve">2017  </t>
  </si>
  <si>
    <t xml:space="preserve">2018  </t>
  </si>
  <si>
    <t xml:space="preserve">2019  </t>
  </si>
  <si>
    <t xml:space="preserve">2020  </t>
  </si>
  <si>
    <t xml:space="preserve">2021  </t>
  </si>
  <si>
    <t xml:space="preserve">2022  </t>
  </si>
  <si>
    <t xml:space="preserve">2023  </t>
  </si>
  <si>
    <t xml:space="preserve">Misura  </t>
  </si>
  <si>
    <t xml:space="preserve">ECOICOP Rev. Istat  </t>
  </si>
  <si>
    <t xml:space="preserve">[4] Numeri indici  </t>
  </si>
  <si>
    <t xml:space="preserve">[00] Indice generale  </t>
  </si>
  <si>
    <t xml:space="preserve">[00ST] Indice generale senza tabacchi  </t>
  </si>
  <si>
    <t xml:space="preserve">[8] Variazioni percentuali medie annue  </t>
  </si>
  <si>
    <t>Elasticità</t>
  </si>
  <si>
    <t>FOI st</t>
  </si>
  <si>
    <t xml:space="preserve">Foi - mensili dal 2016 (base 2015)  </t>
  </si>
  <si>
    <t xml:space="preserve">Frequenza: [M] Mensile  </t>
  </si>
  <si>
    <t xml:space="preserve">Indicatore: [55] Indice dei prezzi al consumo per le famiglie di operai e impiegati (base 2015=100) - dati mensili  </t>
  </si>
  <si>
    <t xml:space="preserve">Misura: [4] Numeri indici  </t>
  </si>
  <si>
    <t xml:space="preserve">2023-08  </t>
  </si>
  <si>
    <t xml:space="preserve">2023-09  </t>
  </si>
  <si>
    <t xml:space="preserve">2023-10  </t>
  </si>
  <si>
    <t xml:space="preserve">2023-11  </t>
  </si>
  <si>
    <t xml:space="preserve">2023-12  </t>
  </si>
  <si>
    <t xml:space="preserve">2024-01  </t>
  </si>
  <si>
    <t xml:space="preserve">2024-02  </t>
  </si>
  <si>
    <t xml:space="preserve">2024-03  </t>
  </si>
  <si>
    <t xml:space="preserve">2024-04  </t>
  </si>
  <si>
    <t xml:space="preserve">2024-05  </t>
  </si>
  <si>
    <t xml:space="preserve">2024-06  </t>
  </si>
  <si>
    <t xml:space="preserve">2024-07  </t>
  </si>
  <si>
    <t xml:space="preserve">2024-08  </t>
  </si>
  <si>
    <t>MEDIA</t>
  </si>
  <si>
    <t>Le riduzioni attuate nel 2023 e 2024</t>
  </si>
  <si>
    <t>Il 2023 ha visto l’introduzione di una significativa riduzione del cuneo fiscale per i lavoratori dipendenti. Per chi guadagna fino a 25.000 euro lordi all’anno, la riduzione dei contributi previdenziali è stata del 7%, mentre per i lavoratori con redditi tra 25.000 e 35.000 euro annui, il taglio è stato del 6%. Questa misura ha avuto un impatto diretto sulle buste paga, incrementando il reddito disponibile dei lavoratori senza che le aziende dovessero sostenere ulteriori costi.</t>
  </si>
  <si>
    <t>Questa riduzione è stata estesa anche al 2024, confermando l’impegno del governo nel proseguire con politiche di sostegno al reddito dei dipendenti.</t>
  </si>
  <si>
    <t>Bonus 100 euro nel 2024, ecco a quali lavoratori spetta in busta paga</t>
  </si>
  <si>
    <t>Il bonus da 100 euro per i lavoratori dipendenti non è altro che un trattamento integrativo, alla pari del precedente bonus già citato in premessa e cioè l’ex bonus Renzi da 80 euro. Con la Legge di Bilancio il governo ha modificato alcune regole di calcolo delle detrazioni. Ma ciò non incide sul bonus che, pertanto, almeno da un punto di vista reddituale, non presenta novità sui limiti da non oltrepassare.</t>
  </si>
  <si>
    <t>Il bonus va a incidere sull’Irpef, proprio mentre dal 2024 gli scaglioni IRPEF diventano tre e non più quattro. Significa che i primi due scaglioni vengono raggruppati nel primo più favorevole come aliquota. Ma in materia di imposta sul reddito delle persone fisiche cambiano le detrazioni per lavoro dipendente che vengono a loro volta equiparate a quelle dei pensionati. Passando quindi da 1.880 euro a 1.955 euro.</t>
  </si>
  <si>
    <t>Scaglioni IRPEF a tre: quando e per quanto</t>
  </si>
  <si>
    <t>Il decreto attuativo della riforma fiscale, approvato dal governo insieme alla legge di bilancio 2024, accorpa il primo e secondo degli attuali, lasciando inalterati gli altri due. Quindi, gli scaglioni IRPEF, con le rispettive aliquote, diventano:</t>
  </si>
  <si>
    <r>
      <t>23%</t>
    </r>
    <r>
      <rPr>
        <sz val="14"/>
        <color rgb="FF000000"/>
        <rFont val="Libre Caslon Text"/>
      </rPr>
      <t> – fino a 28.000 euro;</t>
    </r>
  </si>
  <si>
    <r>
      <t>35%</t>
    </r>
    <r>
      <rPr>
        <sz val="14"/>
        <color rgb="FF000000"/>
        <rFont val="Libre Caslon Text"/>
      </rPr>
      <t> oltre 28.000 euro e fino a 50.000 euro;</t>
    </r>
  </si>
  <si>
    <r>
      <t>43%</t>
    </r>
    <r>
      <rPr>
        <sz val="14"/>
        <color rgb="FF000000"/>
        <rFont val="Libre Caslon Text"/>
      </rPr>
      <t>, oltre 50.000 euro.</t>
    </r>
  </si>
  <si>
    <r>
      <t>In sede di presentazione della manovra è stato specificato che, la novità per adesso si applica limitatamente al solo </t>
    </r>
    <r>
      <rPr>
        <b/>
        <sz val="14"/>
        <color rgb="FF000000"/>
        <rFont val="Libre Caslon Text"/>
      </rPr>
      <t>periodo d’imposta 2024</t>
    </r>
    <r>
      <rPr>
        <sz val="14"/>
        <color rgb="FF000000"/>
        <rFont val="Libre Caslon Text"/>
      </rPr>
      <t>. Se le cose saranno confermate, dunque, dal 2025 si tornerà a quattro scaglioni.</t>
    </r>
  </si>
  <si>
    <t xml:space="preserve">https://www.ipsoa.it/documents/quotidiano/2023/10/20/tre-aliquote-irpef-2024-flat-tax </t>
  </si>
  <si>
    <t xml:space="preserve">Retribuzioni contrattuali (base 2021)  </t>
  </si>
  <si>
    <t xml:space="preserve">Territorio: Italia  </t>
  </si>
  <si>
    <t xml:space="preserve">Indicatore: Indice della retribuzione contrattuale per dipendente - base dicembre 2021=100  </t>
  </si>
  <si>
    <t xml:space="preserve">Correzione: Dati grezzi  </t>
  </si>
  <si>
    <t xml:space="preserve">Gruppo di contratto e contratto: Totale economia  </t>
  </si>
  <si>
    <t xml:space="preserve">Frequenza  </t>
  </si>
  <si>
    <t xml:space="preserve">Annuale  </t>
  </si>
  <si>
    <t xml:space="preserve">2005  </t>
  </si>
  <si>
    <t xml:space="preserve">2006  </t>
  </si>
  <si>
    <t xml:space="preserve">2007  </t>
  </si>
  <si>
    <t xml:space="preserve">2008  </t>
  </si>
  <si>
    <t xml:space="preserve">2009  </t>
  </si>
  <si>
    <t xml:space="preserve">2010  </t>
  </si>
  <si>
    <t xml:space="preserve">2011  </t>
  </si>
  <si>
    <t xml:space="preserve">2012  </t>
  </si>
  <si>
    <t xml:space="preserve">2013  </t>
  </si>
  <si>
    <t xml:space="preserve">2014  </t>
  </si>
  <si>
    <t xml:space="preserve">2015  </t>
  </si>
  <si>
    <t xml:space="preserve">Profilo professionale del dipendente  </t>
  </si>
  <si>
    <t xml:space="preserve">Totale dipendenti al netto dei dirigenti  </t>
  </si>
  <si>
    <t xml:space="preserve">Gruppo di contratto e contratto  </t>
  </si>
  <si>
    <t xml:space="preserve">Totale economia  </t>
  </si>
  <si>
    <t xml:space="preserve">Settore privato  </t>
  </si>
  <si>
    <t xml:space="preserve">Attività della pubblica amministrazione  </t>
  </si>
  <si>
    <t xml:space="preserve">Indicatore: Indice della retribuzione contrattuale oraria - base dicembre 2021=100  </t>
  </si>
  <si>
    <t xml:space="preserve">Retribuzioni per Ula (base 2021)  </t>
  </si>
  <si>
    <t xml:space="preserve">Frequenza: Trimestrale  </t>
  </si>
  <si>
    <t xml:space="preserve">Indicatore: Indice delle retribuzioni lorde per Ula  - dati trimestrali - base 2021=100  </t>
  </si>
  <si>
    <t xml:space="preserve">2017-Q1  </t>
  </si>
  <si>
    <t xml:space="preserve">2017-Q2  </t>
  </si>
  <si>
    <t xml:space="preserve">2017-Q3  </t>
  </si>
  <si>
    <t xml:space="preserve">2017-Q4  </t>
  </si>
  <si>
    <t xml:space="preserve">2018-Q1  </t>
  </si>
  <si>
    <t xml:space="preserve">2018-Q2  </t>
  </si>
  <si>
    <t xml:space="preserve">2018-Q3  </t>
  </si>
  <si>
    <t xml:space="preserve">2018-Q4  </t>
  </si>
  <si>
    <t xml:space="preserve">2019-Q1  </t>
  </si>
  <si>
    <t xml:space="preserve">2019-Q2  </t>
  </si>
  <si>
    <t xml:space="preserve">2019-Q3  </t>
  </si>
  <si>
    <t xml:space="preserve">2019-Q4  </t>
  </si>
  <si>
    <t xml:space="preserve">2020-Q1  </t>
  </si>
  <si>
    <t xml:space="preserve">2020-Q2  </t>
  </si>
  <si>
    <t xml:space="preserve">2020-Q3  </t>
  </si>
  <si>
    <t xml:space="preserve">2020-Q4  </t>
  </si>
  <si>
    <t xml:space="preserve">2021-Q1  </t>
  </si>
  <si>
    <t xml:space="preserve">2021-Q2  </t>
  </si>
  <si>
    <t xml:space="preserve">2021-Q3  </t>
  </si>
  <si>
    <t xml:space="preserve">2021-Q4  </t>
  </si>
  <si>
    <t xml:space="preserve">2022-Q1  </t>
  </si>
  <si>
    <t xml:space="preserve">2022-Q2  </t>
  </si>
  <si>
    <t xml:space="preserve">2022-Q3  </t>
  </si>
  <si>
    <t xml:space="preserve">2022-Q4  </t>
  </si>
  <si>
    <t xml:space="preserve">2023-Q1  </t>
  </si>
  <si>
    <t xml:space="preserve">2023-Q2  </t>
  </si>
  <si>
    <t xml:space="preserve">2023-Q3  </t>
  </si>
  <si>
    <t xml:space="preserve">2023-Q4  </t>
  </si>
  <si>
    <t xml:space="preserve">2024-Q1  </t>
  </si>
  <si>
    <t xml:space="preserve">2024-Q2  </t>
  </si>
  <si>
    <t xml:space="preserve">Attività economica (ATECO 2007)  </t>
  </si>
  <si>
    <t xml:space="preserve">Industria e servizi (b-s, escluso o)  </t>
  </si>
  <si>
    <t>OROS</t>
  </si>
  <si>
    <t>Totale</t>
  </si>
  <si>
    <t>Settore privato</t>
  </si>
  <si>
    <t>AAPP</t>
  </si>
  <si>
    <t>Tassi di crescita - dati grezzi</t>
  </si>
  <si>
    <r>
      <t>FOI s.t. (</t>
    </r>
    <r>
      <rPr>
        <b/>
        <i/>
        <sz val="11"/>
        <color rgb="FF000000"/>
        <rFont val="Calibri Light"/>
        <family val="2"/>
      </rPr>
      <t>pro memo</t>
    </r>
    <r>
      <rPr>
        <b/>
        <sz val="11"/>
        <color indexed="8"/>
        <rFont val="Calibri Light"/>
        <family val="2"/>
      </rPr>
      <t>)</t>
    </r>
  </si>
  <si>
    <r>
      <t xml:space="preserve">Retribuzioni lorde per ULA di Industria e Servizi </t>
    </r>
    <r>
      <rPr>
        <sz val="11"/>
        <color rgb="FF000000"/>
        <rFont val="Calibri Light"/>
        <family val="2"/>
      </rPr>
      <t>(ISTAT, OROS)</t>
    </r>
  </si>
  <si>
    <r>
      <t xml:space="preserve">Rapporto Annuale dell'INPS 
</t>
    </r>
    <r>
      <rPr>
        <b/>
        <sz val="8"/>
        <color rgb="FF000000"/>
        <rFont val="Calibri Light"/>
        <family val="2"/>
      </rPr>
      <t>(pagg. 80 e segg.)</t>
    </r>
  </si>
  <si>
    <t>fonte: elab. Reforming su INPS e ISTAT</t>
  </si>
  <si>
    <r>
      <rPr>
        <b/>
        <sz val="12"/>
        <color theme="0"/>
        <rFont val="Calibri Light"/>
        <family val="2"/>
      </rPr>
      <t>Cumulata</t>
    </r>
    <r>
      <rPr>
        <b/>
        <sz val="16"/>
        <color theme="0"/>
        <rFont val="Calibri Light"/>
        <family val="2"/>
      </rPr>
      <t xml:space="preserve"> 2020-'23</t>
    </r>
  </si>
  <si>
    <r>
      <rPr>
        <b/>
        <sz val="12"/>
        <color theme="0"/>
        <rFont val="Calibri Light"/>
        <family val="2"/>
      </rPr>
      <t>Cumulata</t>
    </r>
    <r>
      <rPr>
        <b/>
        <sz val="16"/>
        <color theme="0"/>
        <rFont val="Calibri Light"/>
        <family val="2"/>
      </rPr>
      <t xml:space="preserve"> 2022-'23</t>
    </r>
  </si>
  <si>
    <r>
      <t xml:space="preserve">Retribuzioni medie </t>
    </r>
    <r>
      <rPr>
        <b/>
        <u/>
        <sz val="11"/>
        <color rgb="FF000000"/>
        <rFont val="Calibri Light"/>
        <family val="2"/>
      </rPr>
      <t>giornaliere</t>
    </r>
    <r>
      <rPr>
        <b/>
        <sz val="11"/>
        <color indexed="8"/>
        <rFont val="Calibri Light"/>
        <family val="2"/>
      </rPr>
      <t xml:space="preserve"> lorde</t>
    </r>
  </si>
  <si>
    <r>
      <t xml:space="preserve">Retribuzioni medie </t>
    </r>
    <r>
      <rPr>
        <b/>
        <u/>
        <sz val="11"/>
        <color rgb="FF000000"/>
        <rFont val="Calibri Light"/>
        <family val="2"/>
      </rPr>
      <t>annue</t>
    </r>
    <r>
      <rPr>
        <b/>
        <sz val="11"/>
        <color indexed="8"/>
        <rFont val="Calibri Light"/>
        <family val="2"/>
      </rPr>
      <t xml:space="preserve"> lorde</t>
    </r>
  </si>
  <si>
    <r>
      <t xml:space="preserve">Retribuzioni medie </t>
    </r>
    <r>
      <rPr>
        <b/>
        <u/>
        <sz val="11"/>
        <color rgb="FF000000"/>
        <rFont val="Calibri Light"/>
        <family val="2"/>
      </rPr>
      <t>mensili</t>
    </r>
    <r>
      <rPr>
        <b/>
        <sz val="11"/>
        <color indexed="8"/>
        <rFont val="Calibri Light"/>
        <family val="2"/>
      </rPr>
      <t xml:space="preserve"> lorde</t>
    </r>
  </si>
  <si>
    <r>
      <t xml:space="preserve">Retribuzioni medie </t>
    </r>
    <r>
      <rPr>
        <b/>
        <u/>
        <sz val="11"/>
        <color rgb="FF000000"/>
        <rFont val="Calibri Light"/>
        <family val="2"/>
      </rPr>
      <t>annue</t>
    </r>
    <r>
      <rPr>
        <b/>
        <sz val="11"/>
        <color indexed="8"/>
        <rFont val="Calibri Light"/>
        <family val="2"/>
      </rPr>
      <t xml:space="preserve"> nette</t>
    </r>
  </si>
  <si>
    <r>
      <t xml:space="preserve">Retribuzioni medie </t>
    </r>
    <r>
      <rPr>
        <b/>
        <u/>
        <sz val="11"/>
        <color rgb="FF000000"/>
        <rFont val="Calibri Light"/>
        <family val="2"/>
      </rPr>
      <t>mensili</t>
    </r>
    <r>
      <rPr>
        <b/>
        <sz val="11"/>
        <color indexed="8"/>
        <rFont val="Calibri Light"/>
        <family val="2"/>
      </rPr>
      <t xml:space="preserve"> nette</t>
    </r>
  </si>
  <si>
    <r>
      <rPr>
        <b/>
        <sz val="14"/>
        <color rgb="FF000000"/>
        <rFont val="Calibri Light"/>
        <family val="2"/>
      </rPr>
      <t xml:space="preserve">TASSI DI CRESCITA ANNUALI E CUMULATI </t>
    </r>
    <r>
      <rPr>
        <sz val="11"/>
        <color rgb="FF000000"/>
        <rFont val="Calibri Light"/>
        <family val="2"/>
      </rPr>
      <t>(1)</t>
    </r>
  </si>
  <si>
    <t>Pensioni con elasticità effettiva</t>
  </si>
  <si>
    <r>
      <t>Retribuzioni contrattuali
lorde orarie</t>
    </r>
    <r>
      <rPr>
        <sz val="11"/>
        <color rgb="FF000000"/>
        <rFont val="Calibri Light"/>
        <family val="2"/>
      </rPr>
      <t xml:space="preserve">
(ISTAT) (2)</t>
    </r>
  </si>
  <si>
    <r>
      <t>Retribuzioni contrattuali 
lorde per dipendente</t>
    </r>
    <r>
      <rPr>
        <sz val="11"/>
        <color rgb="FF000000"/>
        <rFont val="Calibri Light"/>
        <family val="2"/>
      </rPr>
      <t xml:space="preserve">
(ISTAT) (2)</t>
    </r>
  </si>
  <si>
    <t>Retribuzioni contrattuali lorde
per dipendente privato
(ISTAT)</t>
  </si>
  <si>
    <t>Retribuzioni lorde
per ULA di Industria e Servizi
(OROS)</t>
  </si>
  <si>
    <t>Retribuzioni contrattuali lorde
per dipendente pubblico
(ISTAT)</t>
  </si>
  <si>
    <t>FOI s.t.</t>
  </si>
  <si>
    <t xml:space="preserve">FOI s.t. </t>
  </si>
  <si>
    <t>Retribuzioni medie
annue lorde
(INPS)</t>
  </si>
  <si>
    <t>Retribuzioni medie
annue LORDE
(INPS)</t>
  </si>
  <si>
    <t>Retribuzioni medie
annue NETTE
(INPS)</t>
  </si>
  <si>
    <r>
      <t>FOI s.t. (</t>
    </r>
    <r>
      <rPr>
        <i/>
        <sz val="12"/>
        <color rgb="FF000000"/>
        <rFont val="Calibri Light"/>
        <family val="2"/>
      </rPr>
      <t>pro memo</t>
    </r>
    <r>
      <rPr>
        <sz val="12"/>
        <color indexed="8"/>
        <rFont val="Calibri Light"/>
        <family val="2"/>
      </rPr>
      <t>)</t>
    </r>
  </si>
  <si>
    <r>
      <t xml:space="preserve">Rapporto Annuale dell'INPS 
</t>
    </r>
    <r>
      <rPr>
        <sz val="10"/>
        <color rgb="FF000000"/>
        <rFont val="Calibri Light"/>
        <family val="2"/>
      </rPr>
      <t>(pagg. 80 e segg.)</t>
    </r>
  </si>
  <si>
    <r>
      <t xml:space="preserve">Retribuzioni medie </t>
    </r>
    <r>
      <rPr>
        <u/>
        <sz val="12"/>
        <color rgb="FF000000"/>
        <rFont val="Calibri Light"/>
        <family val="2"/>
      </rPr>
      <t>mensili</t>
    </r>
    <r>
      <rPr>
        <sz val="12"/>
        <color indexed="8"/>
        <rFont val="Calibri Light"/>
        <family val="2"/>
      </rPr>
      <t xml:space="preserve"> lorde</t>
    </r>
  </si>
  <si>
    <r>
      <t xml:space="preserve">Retribuzioni medie </t>
    </r>
    <r>
      <rPr>
        <u/>
        <sz val="12"/>
        <color rgb="FF000000"/>
        <rFont val="Calibri Light"/>
        <family val="2"/>
      </rPr>
      <t>giornaliere</t>
    </r>
    <r>
      <rPr>
        <sz val="12"/>
        <color indexed="8"/>
        <rFont val="Calibri Light"/>
        <family val="2"/>
      </rPr>
      <t xml:space="preserve"> lorde</t>
    </r>
  </si>
  <si>
    <r>
      <t xml:space="preserve">Retribuzioni medie </t>
    </r>
    <r>
      <rPr>
        <u/>
        <sz val="12"/>
        <color rgb="FF000000"/>
        <rFont val="Calibri Light"/>
        <family val="2"/>
      </rPr>
      <t>annue</t>
    </r>
    <r>
      <rPr>
        <sz val="12"/>
        <color indexed="8"/>
        <rFont val="Calibri Light"/>
        <family val="2"/>
      </rPr>
      <t xml:space="preserve"> lorde</t>
    </r>
  </si>
  <si>
    <r>
      <t xml:space="preserve">Pensioni con elasticità </t>
    </r>
    <r>
      <rPr>
        <b/>
        <i/>
        <sz val="11"/>
        <color rgb="FF000000"/>
        <rFont val="Calibri Light"/>
        <family val="2"/>
      </rPr>
      <t xml:space="preserve">hp. </t>
    </r>
    <r>
      <rPr>
        <b/>
        <sz val="11"/>
        <color indexed="8"/>
        <rFont val="Calibri Light"/>
        <family val="2"/>
      </rPr>
      <t xml:space="preserve">costante </t>
    </r>
    <r>
      <rPr>
        <b/>
        <i/>
        <sz val="11"/>
        <color rgb="FF000000"/>
        <rFont val="Calibri Light"/>
        <family val="2"/>
      </rPr>
      <t>ex</t>
    </r>
    <r>
      <rPr>
        <b/>
        <sz val="11"/>
        <color indexed="8"/>
        <rFont val="Calibri Light"/>
        <family val="2"/>
      </rPr>
      <t xml:space="preserve"> L. 388/2004</t>
    </r>
  </si>
  <si>
    <r>
      <t xml:space="preserve">Pensioni con </t>
    </r>
    <r>
      <rPr>
        <i/>
        <sz val="12"/>
        <color rgb="FF000000"/>
        <rFont val="Calibri Light"/>
        <family val="2"/>
      </rPr>
      <t>hp.</t>
    </r>
    <r>
      <rPr>
        <sz val="12"/>
        <color indexed="8"/>
        <rFont val="Calibri Light"/>
        <family val="2"/>
      </rPr>
      <t xml:space="preserve"> elasticità costante </t>
    </r>
    <r>
      <rPr>
        <i/>
        <sz val="12"/>
        <color rgb="FF000000"/>
        <rFont val="Calibri Light"/>
        <family val="2"/>
      </rPr>
      <t>ex</t>
    </r>
    <r>
      <rPr>
        <sz val="12"/>
        <color indexed="8"/>
        <rFont val="Calibri Light"/>
        <family val="2"/>
      </rPr>
      <t xml:space="preserve"> L. 388/2004</t>
    </r>
  </si>
  <si>
    <t xml:space="preserve">Pensioni con elasticità effettiva </t>
  </si>
  <si>
    <r>
      <t xml:space="preserve">Pensioni con </t>
    </r>
    <r>
      <rPr>
        <i/>
        <sz val="11"/>
        <color rgb="FF000000"/>
        <rFont val="Calibri Light"/>
        <family val="2"/>
      </rPr>
      <t xml:space="preserve">hp. </t>
    </r>
    <r>
      <rPr>
        <sz val="11"/>
        <color rgb="FF000000"/>
        <rFont val="Calibri Light"/>
        <family val="2"/>
      </rPr>
      <t xml:space="preserve">elasticità
costante
</t>
    </r>
    <r>
      <rPr>
        <i/>
        <sz val="11"/>
        <color rgb="FF000000"/>
        <rFont val="Calibri Light"/>
        <family val="2"/>
      </rPr>
      <t xml:space="preserve">ex </t>
    </r>
    <r>
      <rPr>
        <sz val="11"/>
        <color rgb="FF000000"/>
        <rFont val="Calibri Light"/>
        <family val="2"/>
      </rPr>
      <t xml:space="preserve">L. 388/2004 </t>
    </r>
  </si>
  <si>
    <r>
      <t xml:space="preserve">Pensioni con </t>
    </r>
    <r>
      <rPr>
        <i/>
        <sz val="11"/>
        <color rgb="FF000000"/>
        <rFont val="Calibri Light"/>
        <family val="2"/>
      </rPr>
      <t>hp.</t>
    </r>
    <r>
      <rPr>
        <sz val="11"/>
        <color rgb="FF000000"/>
        <rFont val="Calibri Light"/>
        <family val="2"/>
      </rPr>
      <t xml:space="preserve"> 
elasticità costante
</t>
    </r>
    <r>
      <rPr>
        <i/>
        <sz val="11"/>
        <color rgb="FF000000"/>
        <rFont val="Aptos Narrow"/>
        <family val="2"/>
        <scheme val="minor"/>
      </rPr>
      <t xml:space="preserve">ex </t>
    </r>
    <r>
      <rPr>
        <sz val="11"/>
        <color rgb="FF000000"/>
        <rFont val="Aptos Narrow"/>
        <family val="2"/>
        <scheme val="minor"/>
      </rPr>
      <t xml:space="preserve">L. 388/2004 </t>
    </r>
  </si>
  <si>
    <r>
      <t>Retribuzioni contrattuali
lorde orarie</t>
    </r>
    <r>
      <rPr>
        <sz val="12"/>
        <color rgb="FF000000"/>
        <rFont val="Calibri Light"/>
        <family val="2"/>
      </rPr>
      <t xml:space="preserve">
(ISTAT)</t>
    </r>
  </si>
  <si>
    <r>
      <t>Retribuzioni contrattuali 
lorde per dipendente</t>
    </r>
    <r>
      <rPr>
        <sz val="12"/>
        <color rgb="FF000000"/>
        <rFont val="Calibri Light"/>
        <family val="2"/>
      </rPr>
      <t xml:space="preserve">
(ISTAT)</t>
    </r>
  </si>
  <si>
    <r>
      <t xml:space="preserve">Retribuzioni lorde per ULA, Industria e Servizi </t>
    </r>
    <r>
      <rPr>
        <sz val="12"/>
        <color rgb="FF000000"/>
        <rFont val="Calibri Light"/>
        <family val="2"/>
      </rPr>
      <t>(ISTAT, OROS)</t>
    </r>
  </si>
  <si>
    <r>
      <t xml:space="preserve">Retribuzioni medie </t>
    </r>
    <r>
      <rPr>
        <u/>
        <sz val="12"/>
        <color rgb="FF000000"/>
        <rFont val="Calibri Light"/>
        <family val="2"/>
      </rPr>
      <t>annue</t>
    </r>
    <r>
      <rPr>
        <sz val="12"/>
        <color indexed="8"/>
        <rFont val="Calibri Light"/>
        <family val="2"/>
      </rPr>
      <t xml:space="preserve"> nette</t>
    </r>
  </si>
  <si>
    <r>
      <t xml:space="preserve">Retribuzioni medie </t>
    </r>
    <r>
      <rPr>
        <u/>
        <sz val="12"/>
        <color rgb="FF000000"/>
        <rFont val="Calibri Light"/>
        <family val="2"/>
      </rPr>
      <t>mensili</t>
    </r>
    <r>
      <rPr>
        <sz val="12"/>
        <color indexed="8"/>
        <rFont val="Calibri Light"/>
        <family val="2"/>
      </rPr>
      <t xml:space="preserve"> nette</t>
    </r>
  </si>
  <si>
    <t>Retribuzioni lorde per ULA (OROS)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</si>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</sst>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00%"/>
    <numFmt numFmtId="167" formatCode="#,##0.000"/>
    <numFmt numFmtId="168" formatCode="0.0000"/>
  </numFmts>
  <fonts count="31">
    <font>
      <sz val="11"/>
      <color indexed="8"/>
      <name val="Aptos Narrow"/>
      <family val="2"/>
      <scheme val="minor"/>
    </font>
    <font>
      <b/>
      <sz val="11"/>
      <name val="Calibri"/>
      <family val="2"/>
    </font>
    <font>
      <sz val="11"/>
      <color indexed="8"/>
      <name val="Aptos Narrow"/>
      <family val="2"/>
      <scheme val="minor"/>
    </font>
    <font>
      <b/>
      <sz val="11"/>
      <color indexed="8"/>
      <name val="Aptos Narrow"/>
      <family val="2"/>
      <scheme val="minor"/>
    </font>
    <font>
      <sz val="11"/>
      <color indexed="8"/>
      <name val="Calibri Light"/>
      <family val="2"/>
    </font>
    <font>
      <b/>
      <sz val="11"/>
      <color indexed="8"/>
      <name val="Calibri Light"/>
      <family val="2"/>
    </font>
    <font>
      <b/>
      <sz val="11"/>
      <color theme="3" tint="0.499984740745262"/>
      <name val="Calibri Light"/>
      <family val="2"/>
    </font>
    <font>
      <b/>
      <sz val="11"/>
      <color theme="3" tint="0.499984740745262"/>
      <name val="Calibri"/>
      <family val="2"/>
    </font>
    <font>
      <b/>
      <sz val="20"/>
      <color rgb="FF000000"/>
      <name val="Var(--font-heading)"/>
    </font>
    <font>
      <u/>
      <sz val="11"/>
      <color theme="10"/>
      <name val="Aptos Narrow"/>
      <family val="2"/>
      <scheme val="minor"/>
    </font>
    <font>
      <b/>
      <sz val="14"/>
      <color rgb="FF000000"/>
      <name val="Libre Caslon Text"/>
    </font>
    <font>
      <sz val="14"/>
      <color rgb="FF000000"/>
      <name val="Libre Caslon Text"/>
    </font>
    <font>
      <sz val="8"/>
      <name val="Aptos Narrow"/>
      <family val="2"/>
      <scheme val="minor"/>
    </font>
    <font>
      <sz val="11"/>
      <color rgb="FF000000"/>
      <name val="Calibri Light"/>
      <family val="2"/>
    </font>
    <font>
      <b/>
      <i/>
      <sz val="11"/>
      <color rgb="FF000000"/>
      <name val="Calibri Light"/>
      <family val="2"/>
    </font>
    <font>
      <b/>
      <sz val="8"/>
      <color indexed="8"/>
      <name val="Calibri Light"/>
      <family val="2"/>
    </font>
    <font>
      <b/>
      <sz val="16"/>
      <color theme="0"/>
      <name val="Calibri Light"/>
      <family val="2"/>
    </font>
    <font>
      <b/>
      <sz val="11"/>
      <color rgb="FF000000"/>
      <name val="Calibri Light"/>
      <family val="2"/>
    </font>
    <font>
      <b/>
      <sz val="8"/>
      <color rgb="FF000000"/>
      <name val="Calibri Light"/>
      <family val="2"/>
    </font>
    <font>
      <b/>
      <sz val="12"/>
      <color theme="0"/>
      <name val="Calibri Light"/>
      <family val="2"/>
    </font>
    <font>
      <b/>
      <u/>
      <sz val="11"/>
      <color rgb="FF000000"/>
      <name val="Calibri Light"/>
      <family val="2"/>
    </font>
    <font>
      <b/>
      <i/>
      <sz val="9"/>
      <color rgb="FF990000"/>
      <name val="Calibri Light"/>
      <family val="2"/>
    </font>
    <font>
      <b/>
      <sz val="14"/>
      <color rgb="FF000000"/>
      <name val="Calibri Light"/>
      <family val="2"/>
    </font>
    <font>
      <sz val="11"/>
      <color rgb="FF000000"/>
      <name val="Aptos Narrow"/>
      <family val="2"/>
      <scheme val="minor"/>
    </font>
    <font>
      <i/>
      <sz val="11"/>
      <color rgb="FF000000"/>
      <name val="Calibri Light"/>
      <family val="2"/>
    </font>
    <font>
      <i/>
      <sz val="11"/>
      <color rgb="FF000000"/>
      <name val="Aptos Narrow"/>
      <family val="2"/>
      <scheme val="minor"/>
    </font>
    <font>
      <sz val="12"/>
      <color indexed="8"/>
      <name val="Calibri Light"/>
      <family val="2"/>
    </font>
    <font>
      <i/>
      <sz val="12"/>
      <color rgb="FF000000"/>
      <name val="Calibri Light"/>
      <family val="2"/>
    </font>
    <font>
      <sz val="12"/>
      <color rgb="FF000000"/>
      <name val="Calibri Light"/>
      <family val="2"/>
    </font>
    <font>
      <sz val="10"/>
      <color rgb="FF000000"/>
      <name val="Calibri Light"/>
      <family val="2"/>
    </font>
    <font>
      <u/>
      <sz val="12"/>
      <color rgb="FF000000"/>
      <name val="Calibri Light"/>
      <family val="2"/>
    </font>
  </fonts>
  <fills count="7">
    <fill>
      <patternFill patternType="none"/>
    </fill>
    <fill>
      <patternFill patternType="gray125"/>
    </fill>
    <fill>
      <patternFill patternType="solid">
        <fgColor indexed="22"/>
      </patternFill>
    </fill>
    <fill>
      <patternFill patternType="solid">
        <fgColor indexed="55"/>
      </patternFill>
    </fill>
    <fill>
      <patternFill patternType="solid">
        <fgColor theme="0"/>
        <bgColor indexed="64"/>
      </patternFill>
    </fill>
    <fill>
      <patternFill patternType="solid">
        <fgColor theme="0" tint="-0.499984740745262"/>
        <bgColor indexed="64"/>
      </patternFill>
    </fill>
    <fill>
      <patternFill patternType="solid">
        <fgColor theme="2"/>
        <bgColor indexed="64"/>
      </patternFill>
    </fill>
  </fills>
  <borders count="42">
    <border>
      <left/>
      <right/>
      <top/>
      <bottom/>
      <diagonal/>
    </border>
    <border>
      <left style="thin">
        <color auto="1"/>
      </left>
      <right/>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ck">
        <color theme="0"/>
      </left>
      <right style="thick">
        <color theme="0"/>
      </right>
      <top style="thick">
        <color theme="0"/>
      </top>
      <bottom style="thick">
        <color theme="0"/>
      </bottom>
      <diagonal/>
    </border>
    <border>
      <left style="thin">
        <color theme="2" tint="-0.499984740745262"/>
      </left>
      <right style="thin">
        <color theme="2" tint="-0.499984740745262"/>
      </right>
      <top style="thin">
        <color theme="2" tint="-0.499984740745262"/>
      </top>
      <bottom style="thin">
        <color theme="2" tint="-0.499984740745262"/>
      </bottom>
      <diagonal/>
    </border>
    <border>
      <left/>
      <right style="thick">
        <color theme="0"/>
      </right>
      <top/>
      <bottom/>
      <diagonal/>
    </border>
    <border>
      <left style="thick">
        <color theme="0"/>
      </left>
      <right style="thick">
        <color theme="0"/>
      </right>
      <top style="thick">
        <color theme="0"/>
      </top>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right style="thin">
        <color theme="2" tint="-0.24994659260841701"/>
      </right>
      <top style="thin">
        <color theme="2" tint="-0.24994659260841701"/>
      </top>
      <bottom style="thin">
        <color theme="2" tint="-0.24994659260841701"/>
      </bottom>
      <diagonal/>
    </border>
    <border>
      <left/>
      <right style="thin">
        <color theme="2" tint="-0.24994659260841701"/>
      </right>
      <top style="thin">
        <color theme="2" tint="-0.24994659260841701"/>
      </top>
      <bottom/>
      <diagonal/>
    </border>
    <border>
      <left style="thin">
        <color theme="2" tint="-0.499984740745262"/>
      </left>
      <right style="thick">
        <color theme="2" tint="-0.499984740745262"/>
      </right>
      <top style="thin">
        <color theme="2" tint="-0.499984740745262"/>
      </top>
      <bottom style="thin">
        <color theme="2" tint="-0.499984740745262"/>
      </bottom>
      <diagonal/>
    </border>
    <border>
      <left style="thin">
        <color theme="2" tint="-0.24994659260841701"/>
      </left>
      <right style="thick">
        <color theme="2" tint="-0.499984740745262"/>
      </right>
      <top style="thin">
        <color theme="2" tint="-0.24994659260841701"/>
      </top>
      <bottom style="thin">
        <color theme="2" tint="-0.24994659260841701"/>
      </bottom>
      <diagonal/>
    </border>
    <border>
      <left style="thin">
        <color theme="2" tint="-0.24994659260841701"/>
      </left>
      <right style="thin">
        <color theme="2" tint="-0.24994659260841701"/>
      </right>
      <top style="thick">
        <color theme="2" tint="-0.499984740745262"/>
      </top>
      <bottom style="thin">
        <color theme="2" tint="-0.24994659260841701"/>
      </bottom>
      <diagonal/>
    </border>
    <border>
      <left style="thin">
        <color theme="2" tint="-0.24994659260841701"/>
      </left>
      <right style="thin">
        <color theme="2" tint="-0.24994659260841701"/>
      </right>
      <top style="thin">
        <color theme="2" tint="-0.24994659260841701"/>
      </top>
      <bottom/>
      <diagonal/>
    </border>
    <border>
      <left style="thin">
        <color theme="2" tint="-0.24994659260841701"/>
      </left>
      <right style="thick">
        <color theme="2" tint="-0.499984740745262"/>
      </right>
      <top style="thick">
        <color theme="2" tint="-0.499984740745262"/>
      </top>
      <bottom style="thin">
        <color theme="2" tint="-0.24994659260841701"/>
      </bottom>
      <diagonal/>
    </border>
    <border>
      <left style="thick">
        <color theme="2" tint="-0.499984740745262"/>
      </left>
      <right style="thin">
        <color theme="2" tint="-0.24994659260841701"/>
      </right>
      <top style="thin">
        <color theme="2" tint="-0.24994659260841701"/>
      </top>
      <bottom style="thick">
        <color theme="2" tint="-0.499984740745262"/>
      </bottom>
      <diagonal/>
    </border>
    <border>
      <left style="thin">
        <color theme="2" tint="-0.24994659260841701"/>
      </left>
      <right style="thick">
        <color theme="2" tint="-0.499984740745262"/>
      </right>
      <top/>
      <bottom style="thin">
        <color theme="2" tint="-0.24994659260841701"/>
      </bottom>
      <diagonal/>
    </border>
    <border>
      <left style="thick">
        <color theme="2" tint="-0.499984740745262"/>
      </left>
      <right style="thin">
        <color theme="2" tint="-0.24994659260841701"/>
      </right>
      <top style="thin">
        <color theme="2" tint="-0.24994659260841701"/>
      </top>
      <bottom style="thin">
        <color theme="2" tint="-0.24994659260841701"/>
      </bottom>
      <diagonal/>
    </border>
    <border>
      <left/>
      <right/>
      <top/>
      <bottom style="thin">
        <color theme="2" tint="-0.499984740745262"/>
      </bottom>
      <diagonal/>
    </border>
    <border>
      <left/>
      <right style="thick">
        <color theme="0"/>
      </right>
      <top/>
      <bottom style="thin">
        <color theme="2" tint="-0.499984740745262"/>
      </bottom>
      <diagonal/>
    </border>
    <border>
      <left style="thick">
        <color theme="0"/>
      </left>
      <right style="thick">
        <color theme="2" tint="-0.499984740745262"/>
      </right>
      <top style="thick">
        <color theme="0"/>
      </top>
      <bottom style="thick">
        <color theme="0"/>
      </bottom>
      <diagonal/>
    </border>
    <border>
      <left style="thin">
        <color theme="2" tint="-0.24994659260841701"/>
      </left>
      <right style="thin">
        <color theme="2" tint="-0.24994659260841701"/>
      </right>
      <top style="thick">
        <color theme="2" tint="-0.499984740745262"/>
      </top>
      <bottom style="thick">
        <color theme="0"/>
      </bottom>
      <diagonal/>
    </border>
    <border>
      <left style="thin">
        <color theme="2" tint="-0.24994659260841701"/>
      </left>
      <right style="thick">
        <color theme="2" tint="-0.499984740745262"/>
      </right>
      <top style="thick">
        <color theme="2" tint="-0.499984740745262"/>
      </top>
      <bottom style="thick">
        <color theme="0"/>
      </bottom>
      <diagonal/>
    </border>
    <border>
      <left style="thin">
        <color theme="2" tint="-0.24994659260841701"/>
      </left>
      <right style="thin">
        <color theme="2" tint="-0.24994659260841701"/>
      </right>
      <top style="thick">
        <color theme="0"/>
      </top>
      <bottom style="thick">
        <color theme="0"/>
      </bottom>
      <diagonal/>
    </border>
    <border>
      <left style="thin">
        <color theme="2" tint="-0.24994659260841701"/>
      </left>
      <right style="thick">
        <color theme="2" tint="-0.499984740745262"/>
      </right>
      <top style="thick">
        <color theme="0"/>
      </top>
      <bottom style="thick">
        <color theme="0"/>
      </bottom>
      <diagonal/>
    </border>
    <border>
      <left/>
      <right style="thin">
        <color theme="2" tint="-0.24994659260841701"/>
      </right>
      <top style="thick">
        <color theme="2" tint="-0.499984740745262"/>
      </top>
      <bottom style="thick">
        <color theme="0"/>
      </bottom>
      <diagonal/>
    </border>
    <border>
      <left/>
      <right style="thin">
        <color theme="2" tint="-0.24994659260841701"/>
      </right>
      <top style="thick">
        <color theme="0"/>
      </top>
      <bottom style="thick">
        <color theme="0"/>
      </bottom>
      <diagonal/>
    </border>
    <border>
      <left style="thick">
        <color theme="0"/>
      </left>
      <right style="thick">
        <color theme="0"/>
      </right>
      <top style="thick">
        <color theme="2" tint="-0.499984740745262"/>
      </top>
      <bottom style="thin">
        <color theme="2" tint="-0.24994659260841701"/>
      </bottom>
      <diagonal/>
    </border>
    <border>
      <left style="thick">
        <color theme="0"/>
      </left>
      <right style="thick">
        <color theme="0"/>
      </right>
      <top style="thin">
        <color theme="2" tint="-0.24994659260841701"/>
      </top>
      <bottom style="thin">
        <color theme="2" tint="-0.24994659260841701"/>
      </bottom>
      <diagonal/>
    </border>
    <border>
      <left/>
      <right style="thin">
        <color theme="2" tint="-0.24994659260841701"/>
      </right>
      <top style="thick">
        <color theme="0"/>
      </top>
      <bottom/>
      <diagonal/>
    </border>
    <border>
      <left style="thin">
        <color theme="2" tint="-0.24994659260841701"/>
      </left>
      <right style="thin">
        <color theme="2" tint="-0.24994659260841701"/>
      </right>
      <top style="thick">
        <color theme="0"/>
      </top>
      <bottom/>
      <diagonal/>
    </border>
    <border>
      <left style="thin">
        <color theme="2" tint="-0.24994659260841701"/>
      </left>
      <right style="thick">
        <color theme="2" tint="-0.499984740745262"/>
      </right>
      <top style="thick">
        <color theme="0"/>
      </top>
      <bottom/>
      <diagonal/>
    </border>
    <border>
      <left style="thick">
        <color theme="2" tint="-0.499984740745262"/>
      </left>
      <right style="thin">
        <color theme="2" tint="-0.24994659260841701"/>
      </right>
      <top/>
      <bottom style="thick">
        <color theme="2" tint="-0.499984740745262"/>
      </bottom>
      <diagonal/>
    </border>
    <border>
      <left style="thin">
        <color theme="2" tint="-0.24994659260841701"/>
      </left>
      <right style="thick">
        <color theme="2" tint="-0.499984740745262"/>
      </right>
      <top/>
      <bottom style="thick">
        <color theme="0"/>
      </bottom>
      <diagonal/>
    </border>
    <border>
      <left style="thick">
        <color theme="0"/>
      </left>
      <right style="thick">
        <color theme="0"/>
      </right>
      <top style="thin">
        <color theme="2" tint="-0.24994659260841701"/>
      </top>
      <bottom style="thick">
        <color theme="0"/>
      </bottom>
      <diagonal/>
    </border>
  </borders>
  <cellStyleXfs count="3">
    <xf numFmtId="0" fontId="0" fillId="0" borderId="0"/>
    <xf numFmtId="9" fontId="2" fillId="0" borderId="0" applyFont="0" applyFill="0" applyBorder="0" applyAlignment="0" applyProtection="0"/>
    <xf numFmtId="0" fontId="9" fillId="0" borderId="0" applyNumberFormat="0" applyFill="0" applyBorder="0" applyAlignment="0" applyProtection="0"/>
  </cellStyleXfs>
  <cellXfs count="111">
    <xf numFmtId="0" fontId="0" fillId="0" borderId="0" xfId="0"/>
    <xf numFmtId="164" fontId="0" fillId="0" borderId="4" xfId="0" applyNumberFormat="1" applyBorder="1" applyAlignment="1">
      <alignment horizontal="right"/>
    </xf>
    <xf numFmtId="0" fontId="0" fillId="2" borderId="4" xfId="0" applyFill="1" applyBorder="1" applyAlignment="1">
      <alignment horizontal="left" vertical="top" wrapText="1"/>
    </xf>
    <xf numFmtId="0" fontId="0" fillId="3" borderId="4" xfId="0" applyFill="1" applyBorder="1" applyAlignment="1">
      <alignment horizontal="left"/>
    </xf>
    <xf numFmtId="0" fontId="0" fillId="0" borderId="4" xfId="0" applyBorder="1" applyAlignment="1">
      <alignment horizontal="left" vertical="top"/>
    </xf>
    <xf numFmtId="0" fontId="1" fillId="0" borderId="0" xfId="0" applyFont="1" applyAlignment="1">
      <alignment horizontal="left" vertical="top"/>
    </xf>
    <xf numFmtId="0" fontId="0" fillId="0" borderId="4" xfId="0" applyBorder="1" applyAlignment="1">
      <alignment horizontal="center"/>
    </xf>
    <xf numFmtId="0" fontId="3" fillId="2" borderId="4" xfId="0" applyFont="1" applyFill="1" applyBorder="1" applyAlignment="1">
      <alignment horizontal="center" vertical="center" wrapText="1"/>
    </xf>
    <xf numFmtId="0" fontId="0" fillId="0" borderId="4" xfId="0" applyBorder="1"/>
    <xf numFmtId="0" fontId="3" fillId="3" borderId="4" xfId="0" applyFont="1" applyFill="1" applyBorder="1" applyAlignment="1">
      <alignment horizontal="center" vertical="center"/>
    </xf>
    <xf numFmtId="0" fontId="0" fillId="0" borderId="3" xfId="0" applyBorder="1" applyAlignment="1">
      <alignment horizontal="left" vertical="top"/>
    </xf>
    <xf numFmtId="0" fontId="0" fillId="2" borderId="4" xfId="0" applyFill="1" applyBorder="1" applyAlignment="1">
      <alignment vertical="top" wrapText="1"/>
    </xf>
    <xf numFmtId="0" fontId="0" fillId="0" borderId="9" xfId="0" applyBorder="1" applyAlignment="1">
      <alignment horizontal="center"/>
    </xf>
    <xf numFmtId="0" fontId="0" fillId="0" borderId="9" xfId="0" applyBorder="1"/>
    <xf numFmtId="0" fontId="4" fillId="0" borderId="0" xfId="0" applyFont="1"/>
    <xf numFmtId="0" fontId="4" fillId="0" borderId="4" xfId="0" applyFont="1" applyBorder="1" applyAlignment="1">
      <alignment horizontal="left" vertical="top"/>
    </xf>
    <xf numFmtId="0" fontId="4" fillId="0" borderId="9" xfId="0" applyFont="1" applyBorder="1" applyAlignment="1">
      <alignment horizontal="left" vertical="top"/>
    </xf>
    <xf numFmtId="0" fontId="4" fillId="2" borderId="4" xfId="0" applyFont="1" applyFill="1" applyBorder="1" applyAlignment="1">
      <alignment horizontal="left" vertical="top" wrapText="1"/>
    </xf>
    <xf numFmtId="164" fontId="4" fillId="0" borderId="4" xfId="0" applyNumberFormat="1" applyFont="1" applyBorder="1" applyAlignment="1">
      <alignment horizontal="right"/>
    </xf>
    <xf numFmtId="164" fontId="4" fillId="0" borderId="4" xfId="0" applyNumberFormat="1" applyFont="1" applyBorder="1"/>
    <xf numFmtId="0" fontId="5" fillId="3" borderId="4" xfId="0" applyFont="1" applyFill="1" applyBorder="1" applyAlignment="1">
      <alignment horizontal="center" vertical="center"/>
    </xf>
    <xf numFmtId="0" fontId="5" fillId="2" borderId="4" xfId="0" applyFont="1" applyFill="1" applyBorder="1" applyAlignment="1">
      <alignment horizontal="center" vertical="center" wrapText="1"/>
    </xf>
    <xf numFmtId="0" fontId="6" fillId="0" borderId="4" xfId="0" applyFont="1" applyBorder="1" applyAlignment="1">
      <alignment horizontal="center" vertical="center"/>
    </xf>
    <xf numFmtId="0" fontId="0" fillId="2" borderId="4" xfId="0" applyFill="1" applyBorder="1" applyAlignment="1">
      <alignment horizontal="left" vertical="center" wrapText="1"/>
    </xf>
    <xf numFmtId="0" fontId="7" fillId="0" borderId="4" xfId="0" applyFont="1" applyBorder="1" applyAlignment="1">
      <alignment horizontal="center" vertical="center"/>
    </xf>
    <xf numFmtId="0" fontId="3" fillId="0" borderId="0" xfId="0" applyFont="1"/>
    <xf numFmtId="165" fontId="3" fillId="0" borderId="0" xfId="1" applyNumberFormat="1" applyFont="1"/>
    <xf numFmtId="10" fontId="0" fillId="0" borderId="0" xfId="1" applyNumberFormat="1" applyFont="1"/>
    <xf numFmtId="0" fontId="8" fillId="0" borderId="0" xfId="0" applyFont="1" applyAlignment="1">
      <alignment vertical="center" wrapText="1"/>
    </xf>
    <xf numFmtId="0" fontId="10" fillId="0" borderId="0" xfId="0" applyFont="1" applyAlignment="1">
      <alignment horizontal="left" vertical="center" wrapText="1" indent="1"/>
    </xf>
    <xf numFmtId="0" fontId="11" fillId="0" borderId="0" xfId="0" applyFont="1" applyAlignment="1">
      <alignment vertical="center" wrapText="1"/>
    </xf>
    <xf numFmtId="0" fontId="9" fillId="0" borderId="0" xfId="2"/>
    <xf numFmtId="3" fontId="0" fillId="0" borderId="4" xfId="0" applyNumberFormat="1" applyBorder="1" applyAlignment="1">
      <alignment horizontal="right"/>
    </xf>
    <xf numFmtId="166" fontId="0" fillId="0" borderId="0" xfId="1" applyNumberFormat="1" applyFont="1"/>
    <xf numFmtId="167" fontId="0" fillId="0" borderId="0" xfId="0" applyNumberFormat="1"/>
    <xf numFmtId="0" fontId="0" fillId="0" borderId="0" xfId="0" applyAlignment="1">
      <alignment horizontal="center"/>
    </xf>
    <xf numFmtId="0" fontId="7" fillId="0" borderId="0" xfId="0" applyFont="1" applyAlignment="1">
      <alignment horizontal="center" vertical="center"/>
    </xf>
    <xf numFmtId="0" fontId="0" fillId="0" borderId="0" xfId="0" applyAlignment="1">
      <alignment horizontal="left" vertical="top"/>
    </xf>
    <xf numFmtId="0" fontId="0" fillId="4" borderId="0" xfId="0" applyFill="1"/>
    <xf numFmtId="0" fontId="4" fillId="4" borderId="0" xfId="0" applyFont="1" applyFill="1"/>
    <xf numFmtId="0" fontId="5" fillId="4" borderId="0" xfId="0" applyFont="1" applyFill="1"/>
    <xf numFmtId="165" fontId="0" fillId="0" borderId="0" xfId="1" applyNumberFormat="1" applyFont="1"/>
    <xf numFmtId="10" fontId="0" fillId="0" borderId="0" xfId="0" applyNumberFormat="1"/>
    <xf numFmtId="0" fontId="15" fillId="4" borderId="0" xfId="0" applyFont="1" applyFill="1" applyAlignment="1">
      <alignment horizontal="center" vertical="center" wrapText="1"/>
    </xf>
    <xf numFmtId="0" fontId="0" fillId="4" borderId="0" xfId="0" applyFill="1" applyAlignment="1">
      <alignment horizontal="center"/>
    </xf>
    <xf numFmtId="0" fontId="16" fillId="5" borderId="13" xfId="0" applyFont="1" applyFill="1" applyBorder="1" applyAlignment="1">
      <alignment horizontal="center" vertical="center" wrapText="1"/>
    </xf>
    <xf numFmtId="10" fontId="4" fillId="4" borderId="14" xfId="1" applyNumberFormat="1" applyFont="1" applyFill="1" applyBorder="1" applyAlignment="1">
      <alignment horizontal="center" vertical="center"/>
    </xf>
    <xf numFmtId="10" fontId="4" fillId="4" borderId="15" xfId="1" applyNumberFormat="1" applyFont="1" applyFill="1" applyBorder="1" applyAlignment="1">
      <alignment horizontal="center" vertical="center"/>
    </xf>
    <xf numFmtId="10" fontId="4" fillId="4" borderId="16" xfId="1" applyNumberFormat="1" applyFont="1" applyFill="1" applyBorder="1" applyAlignment="1">
      <alignment horizontal="center" vertical="center"/>
    </xf>
    <xf numFmtId="0" fontId="5" fillId="6" borderId="17" xfId="0" applyFont="1" applyFill="1" applyBorder="1" applyAlignment="1">
      <alignment horizontal="center" vertical="center"/>
    </xf>
    <xf numFmtId="10" fontId="4" fillId="4" borderId="20" xfId="1" applyNumberFormat="1" applyFont="1" applyFill="1" applyBorder="1" applyAlignment="1">
      <alignment horizontal="center" vertical="center"/>
    </xf>
    <xf numFmtId="10" fontId="4" fillId="4" borderId="22" xfId="1" applyNumberFormat="1" applyFont="1" applyFill="1" applyBorder="1" applyAlignment="1">
      <alignment horizontal="center" vertical="center"/>
    </xf>
    <xf numFmtId="0" fontId="0" fillId="0" borderId="0" xfId="0" applyAlignment="1">
      <alignment horizontal="center" wrapText="1"/>
    </xf>
    <xf numFmtId="0" fontId="23" fillId="0" borderId="0" xfId="0" applyFont="1" applyAlignment="1">
      <alignment horizontal="center" wrapText="1"/>
    </xf>
    <xf numFmtId="0" fontId="4" fillId="0" borderId="0" xfId="0" applyFont="1" applyAlignment="1">
      <alignment horizontal="center" wrapText="1"/>
    </xf>
    <xf numFmtId="0" fontId="4" fillId="0" borderId="0" xfId="0" applyFont="1" applyAlignment="1">
      <alignment horizontal="center"/>
    </xf>
    <xf numFmtId="0" fontId="13" fillId="0" borderId="0" xfId="0" applyFont="1" applyAlignment="1">
      <alignment horizontal="center" wrapText="1"/>
    </xf>
    <xf numFmtId="0" fontId="26" fillId="6" borderId="27" xfId="0" applyFont="1" applyFill="1" applyBorder="1" applyAlignment="1">
      <alignment horizontal="center" vertical="center"/>
    </xf>
    <xf numFmtId="10" fontId="4" fillId="4" borderId="39" xfId="1" applyNumberFormat="1" applyFont="1" applyFill="1" applyBorder="1" applyAlignment="1">
      <alignment horizontal="center" vertical="center"/>
    </xf>
    <xf numFmtId="168" fontId="0" fillId="0" borderId="0" xfId="0" applyNumberFormat="1"/>
    <xf numFmtId="0" fontId="21" fillId="4" borderId="0" xfId="0" applyFont="1" applyFill="1" applyAlignment="1">
      <alignment horizontal="center" vertical="center"/>
    </xf>
    <xf numFmtId="10" fontId="4" fillId="4" borderId="14" xfId="1" applyNumberFormat="1" applyFont="1" applyFill="1" applyBorder="1" applyAlignment="1">
      <alignment horizontal="center" vertical="center"/>
    </xf>
    <xf numFmtId="10" fontId="4" fillId="4" borderId="15" xfId="1" applyNumberFormat="1" applyFont="1" applyFill="1" applyBorder="1" applyAlignment="1">
      <alignment horizontal="center" vertical="center"/>
    </xf>
    <xf numFmtId="10" fontId="4" fillId="4" borderId="24" xfId="1" applyNumberFormat="1" applyFont="1" applyFill="1" applyBorder="1" applyAlignment="1">
      <alignment horizontal="center" vertical="center"/>
    </xf>
    <xf numFmtId="10" fontId="4" fillId="4" borderId="22" xfId="1" applyNumberFormat="1" applyFont="1" applyFill="1" applyBorder="1" applyAlignment="1">
      <alignment horizontal="center" vertical="center"/>
    </xf>
    <xf numFmtId="0" fontId="4" fillId="4" borderId="0" xfId="0" applyFont="1" applyFill="1" applyAlignment="1">
      <alignment horizontal="center"/>
    </xf>
    <xf numFmtId="0" fontId="4" fillId="4" borderId="12" xfId="0" applyFont="1" applyFill="1" applyBorder="1" applyAlignment="1">
      <alignment horizontal="center"/>
    </xf>
    <xf numFmtId="0" fontId="26" fillId="6" borderId="33" xfId="0" applyFont="1" applyFill="1" applyBorder="1" applyAlignment="1">
      <alignment horizontal="center" vertical="center"/>
    </xf>
    <xf numFmtId="0" fontId="26" fillId="6" borderId="30" xfId="0" applyFont="1" applyFill="1" applyBorder="1" applyAlignment="1">
      <alignment horizontal="center" vertical="center"/>
    </xf>
    <xf numFmtId="0" fontId="26" fillId="6" borderId="40" xfId="0" applyFont="1" applyFill="1" applyBorder="1" applyAlignment="1">
      <alignment horizontal="center" vertical="center"/>
    </xf>
    <xf numFmtId="0" fontId="26" fillId="6" borderId="31" xfId="0" applyFont="1" applyFill="1" applyBorder="1" applyAlignment="1">
      <alignment horizontal="center" vertical="center"/>
    </xf>
    <xf numFmtId="0" fontId="26" fillId="6" borderId="34" xfId="0" applyFont="1" applyFill="1" applyBorder="1" applyAlignment="1">
      <alignment horizontal="center" vertical="center" wrapText="1"/>
    </xf>
    <xf numFmtId="0" fontId="26" fillId="6" borderId="35" xfId="0" applyFont="1" applyFill="1" applyBorder="1" applyAlignment="1">
      <alignment horizontal="center" vertical="center" wrapText="1"/>
    </xf>
    <xf numFmtId="0" fontId="26" fillId="6" borderId="41" xfId="0" applyFont="1" applyFill="1" applyBorder="1" applyAlignment="1">
      <alignment horizontal="center" vertical="center" wrapText="1"/>
    </xf>
    <xf numFmtId="0" fontId="26" fillId="6" borderId="10" xfId="0" applyFont="1" applyFill="1" applyBorder="1" applyAlignment="1">
      <alignment horizontal="center" vertical="center"/>
    </xf>
    <xf numFmtId="0" fontId="26" fillId="6" borderId="27" xfId="0" applyFont="1" applyFill="1" applyBorder="1" applyAlignment="1">
      <alignment horizontal="center" vertical="center"/>
    </xf>
    <xf numFmtId="0" fontId="26" fillId="6" borderId="36" xfId="0" applyFont="1" applyFill="1" applyBorder="1" applyAlignment="1">
      <alignment horizontal="center" vertical="center"/>
    </xf>
    <xf numFmtId="0" fontId="26" fillId="6" borderId="37" xfId="0" applyFont="1" applyFill="1" applyBorder="1" applyAlignment="1">
      <alignment horizontal="center" vertical="center"/>
    </xf>
    <xf numFmtId="0" fontId="26" fillId="6" borderId="38" xfId="0" applyFont="1" applyFill="1" applyBorder="1" applyAlignment="1">
      <alignment horizontal="center" vertical="center"/>
    </xf>
    <xf numFmtId="0" fontId="26" fillId="6" borderId="32" xfId="0" applyFont="1" applyFill="1" applyBorder="1" applyAlignment="1">
      <alignment horizontal="center" vertical="center"/>
    </xf>
    <xf numFmtId="0" fontId="26" fillId="6" borderId="28" xfId="0" applyFont="1" applyFill="1" applyBorder="1" applyAlignment="1">
      <alignment horizontal="center" vertical="center"/>
    </xf>
    <xf numFmtId="0" fontId="26" fillId="6" borderId="29"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26" fillId="6" borderId="10" xfId="0" applyFont="1" applyFill="1" applyBorder="1" applyAlignment="1">
      <alignment horizontal="right" vertical="center"/>
    </xf>
    <xf numFmtId="0" fontId="26" fillId="6" borderId="27" xfId="0" applyFont="1" applyFill="1" applyBorder="1" applyAlignment="1">
      <alignment horizontal="right" vertical="center"/>
    </xf>
    <xf numFmtId="0" fontId="26" fillId="6" borderId="10" xfId="0" applyFont="1" applyFill="1" applyBorder="1" applyAlignment="1">
      <alignment horizontal="center" vertical="center" wrapText="1"/>
    </xf>
    <xf numFmtId="0" fontId="17" fillId="4" borderId="0" xfId="0" applyFont="1" applyFill="1" applyAlignment="1">
      <alignment horizontal="center" vertical="center"/>
    </xf>
    <xf numFmtId="0" fontId="5" fillId="4" borderId="12" xfId="0" applyFont="1" applyFill="1" applyBorder="1" applyAlignment="1">
      <alignment horizontal="center" vertical="center"/>
    </xf>
    <xf numFmtId="0" fontId="0" fillId="0" borderId="4" xfId="0" applyBorder="1" applyAlignment="1">
      <alignment horizontal="left" vertical="top"/>
    </xf>
    <xf numFmtId="0" fontId="0" fillId="0" borderId="2" xfId="0" applyBorder="1" applyAlignment="1">
      <alignment horizontal="center"/>
    </xf>
    <xf numFmtId="0" fontId="0" fillId="0" borderId="1" xfId="0" applyBorder="1" applyAlignment="1">
      <alignment horizontal="center"/>
    </xf>
    <xf numFmtId="0" fontId="0" fillId="3" borderId="4" xfId="0" applyFill="1" applyBorder="1" applyAlignment="1">
      <alignment horizontal="left"/>
    </xf>
    <xf numFmtId="0" fontId="0" fillId="2" borderId="4" xfId="0" applyFill="1" applyBorder="1" applyAlignment="1">
      <alignment horizontal="left" vertical="center" wrapText="1"/>
    </xf>
    <xf numFmtId="0" fontId="5" fillId="6" borderId="11" xfId="0" applyFont="1" applyFill="1" applyBorder="1" applyAlignment="1">
      <alignment horizontal="center" vertical="center"/>
    </xf>
    <xf numFmtId="0" fontId="5" fillId="6" borderId="17" xfId="0" applyFont="1" applyFill="1" applyBorder="1" applyAlignment="1">
      <alignment horizontal="center" vertical="center"/>
    </xf>
    <xf numFmtId="0" fontId="5" fillId="6" borderId="19"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6" borderId="19" xfId="0" applyFont="1" applyFill="1" applyBorder="1" applyAlignment="1">
      <alignment horizontal="center" vertical="center"/>
    </xf>
    <xf numFmtId="0" fontId="5" fillId="6" borderId="21" xfId="0" applyFont="1" applyFill="1" applyBorder="1" applyAlignment="1">
      <alignment horizontal="center" vertical="center"/>
    </xf>
    <xf numFmtId="0" fontId="5" fillId="6" borderId="14"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23" xfId="0" applyFont="1" applyFill="1" applyBorder="1" applyAlignment="1">
      <alignment horizontal="center" vertical="center"/>
    </xf>
    <xf numFmtId="0" fontId="5" fillId="6" borderId="11" xfId="0" applyFont="1" applyFill="1" applyBorder="1" applyAlignment="1">
      <alignment horizontal="center" vertical="center" wrapText="1"/>
    </xf>
    <xf numFmtId="0" fontId="4" fillId="4" borderId="25" xfId="0" applyFont="1" applyFill="1" applyBorder="1" applyAlignment="1">
      <alignment horizontal="center"/>
    </xf>
    <xf numFmtId="0" fontId="4" fillId="4" borderId="26" xfId="0" applyFont="1" applyFill="1" applyBorder="1" applyAlignment="1">
      <alignment horizontal="center"/>
    </xf>
    <xf numFmtId="0" fontId="4" fillId="2" borderId="4" xfId="0" applyFont="1" applyFill="1" applyBorder="1" applyAlignment="1">
      <alignment horizontal="left" vertical="top" wrapText="1"/>
    </xf>
    <xf numFmtId="0" fontId="6" fillId="0" borderId="4" xfId="0" applyFont="1" applyBorder="1" applyAlignment="1">
      <alignment horizontal="left" vertical="top"/>
    </xf>
    <xf numFmtId="0" fontId="0" fillId="2" borderId="4" xfId="0" applyFill="1" applyBorder="1" applyAlignment="1">
      <alignment horizontal="left" vertical="top" wrapText="1"/>
    </xf>
  </cellXfs>
  <cellStyles count="3">
    <cellStyle name="Collegamento ipertestuale" xfId="2" builtinId="8"/>
    <cellStyle name="Normale" xfId="0" builtinId="0"/>
    <cellStyle name="Percentuale" xfId="1" builtinId="5"/>
  </cellStyles>
  <dxfs count="0"/>
  <tableStyles count="0" defaultTableStyle="TableStyleMedium2" defaultPivotStyle="PivotStyleLight16"/>
  <colors>
    <mruColors>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038122491006316"/>
          <c:y val="1.3798274084733321E-3"/>
          <c:w val="0.71066576966687833"/>
          <c:h val="0.93101338308011639"/>
        </c:manualLayout>
      </c:layout>
      <c:barChart>
        <c:barDir val="bar"/>
        <c:grouping val="clustered"/>
        <c:varyColors val="0"/>
        <c:ser>
          <c:idx val="0"/>
          <c:order val="0"/>
          <c:spPr>
            <a:solidFill>
              <a:schemeClr val="bg2">
                <a:lumMod val="75000"/>
              </a:schemeClr>
            </a:solidFill>
            <a:ln>
              <a:solidFill>
                <a:schemeClr val="bg2">
                  <a:lumMod val="90000"/>
                </a:schemeClr>
              </a:solidFill>
            </a:ln>
            <a:effectLst/>
          </c:spPr>
          <c:invertIfNegative val="0"/>
          <c:dPt>
            <c:idx val="7"/>
            <c:invertIfNegative val="0"/>
            <c:bubble3D val="0"/>
            <c:spPr>
              <a:solidFill>
                <a:srgbClr val="990000"/>
              </a:solidFill>
              <a:ln>
                <a:solidFill>
                  <a:schemeClr val="bg2">
                    <a:lumMod val="90000"/>
                  </a:schemeClr>
                </a:solidFill>
              </a:ln>
              <a:effectLst/>
            </c:spPr>
            <c:extLst>
              <c:ext xmlns:c16="http://schemas.microsoft.com/office/drawing/2014/chart" uri="{C3380CC4-5D6E-409C-BE32-E72D297353CC}">
                <c16:uniqueId val="{00000006-74D9-499B-9494-2265EC593071}"/>
              </c:ext>
            </c:extLst>
          </c:dPt>
          <c:dLbls>
            <c:dLbl>
              <c:idx val="7"/>
              <c:layout>
                <c:manualLayout>
                  <c:x val="-2.2462896109105495E-2"/>
                  <c:y val="7.2172097448214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4D9-499B-9494-2265EC593071}"/>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rgbClr val="990000"/>
                    </a:solidFill>
                    <a:latin typeface="Calibri Light" panose="020F0302020204030204" pitchFamily="34" charset="0"/>
                    <a:ea typeface="+mn-ea"/>
                    <a:cs typeface="Calibri Light" panose="020F0302020204030204" pitchFamily="34" charset="0"/>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DATI!$C$77:$C$84</c:f>
              <c:strCache>
                <c:ptCount val="8"/>
                <c:pt idx="0">
                  <c:v>Retribuzioni contrattuali lorde
per dipendente privato
(ISTAT)</c:v>
                </c:pt>
                <c:pt idx="1">
                  <c:v>Retribuzioni lorde
per ULA di Industria e Servizi
(OROS)</c:v>
                </c:pt>
                <c:pt idx="2">
                  <c:v>Retribuzioni contrattuali lorde
per dipendente pubblico
(ISTAT)</c:v>
                </c:pt>
                <c:pt idx="3">
                  <c:v>Retribuzioni medie
annue LORDE
(INPS)</c:v>
                </c:pt>
                <c:pt idx="4">
                  <c:v>Pensioni con elasticità effettiva </c:v>
                </c:pt>
                <c:pt idx="5">
                  <c:v>Pensioni con hp. elasticità
costante
ex L. 388/2004 </c:v>
                </c:pt>
                <c:pt idx="6">
                  <c:v>Retribuzioni medie
annue NETTE
(INPS)</c:v>
                </c:pt>
                <c:pt idx="7">
                  <c:v>FOI s.t. </c:v>
                </c:pt>
              </c:strCache>
            </c:strRef>
          </c:cat>
          <c:val>
            <c:numRef>
              <c:f>DATI!$D$77:$D$84</c:f>
              <c:numCache>
                <c:formatCode>0.0%</c:formatCode>
                <c:ptCount val="8"/>
                <c:pt idx="0">
                  <c:v>3.2096288866599654E-2</c:v>
                </c:pt>
                <c:pt idx="1">
                  <c:v>3.4499999999999753E-2</c:v>
                </c:pt>
                <c:pt idx="2">
                  <c:v>6.4999999999999947E-2</c:v>
                </c:pt>
                <c:pt idx="3">
                  <c:v>6.9000000000000006E-2</c:v>
                </c:pt>
                <c:pt idx="4">
                  <c:v>8.5166699469999996E-2</c:v>
                </c:pt>
                <c:pt idx="5">
                  <c:v>9.8551032298999974E-2</c:v>
                </c:pt>
                <c:pt idx="6">
                  <c:v>0.10400000000000001</c:v>
                </c:pt>
                <c:pt idx="7">
                  <c:v>0.13937400000000011</c:v>
                </c:pt>
              </c:numCache>
            </c:numRef>
          </c:val>
          <c:extLst>
            <c:ext xmlns:c16="http://schemas.microsoft.com/office/drawing/2014/chart" uri="{C3380CC4-5D6E-409C-BE32-E72D297353CC}">
              <c16:uniqueId val="{00000000-74D9-499B-9494-2265EC593071}"/>
            </c:ext>
          </c:extLst>
        </c:ser>
        <c:dLbls>
          <c:showLegendKey val="0"/>
          <c:showVal val="0"/>
          <c:showCatName val="0"/>
          <c:showSerName val="0"/>
          <c:showPercent val="0"/>
          <c:showBubbleSize val="0"/>
        </c:dLbls>
        <c:gapWidth val="500"/>
        <c:axId val="391001023"/>
        <c:axId val="391001503"/>
      </c:barChart>
      <c:catAx>
        <c:axId val="391001023"/>
        <c:scaling>
          <c:orientation val="minMax"/>
        </c:scaling>
        <c:delete val="0"/>
        <c:axPos val="l"/>
        <c:majorGridlines>
          <c:spPr>
            <a:ln w="0" cap="flat" cmpd="sng" algn="ctr">
              <a:solidFill>
                <a:schemeClr val="bg1">
                  <a:lumMod val="95000"/>
                </a:schemeClr>
              </a:solidFill>
              <a:round/>
            </a:ln>
            <a:effectLst/>
          </c:spPr>
        </c:majorGridlines>
        <c:numFmt formatCode="General" sourceLinked="1"/>
        <c:majorTickMark val="out"/>
        <c:minorTickMark val="out"/>
        <c:tickLblPos val="nextTo"/>
        <c:spPr>
          <a:noFill/>
          <a:ln w="0" cap="flat" cmpd="sng" algn="ctr">
            <a:solidFill>
              <a:schemeClr val="tx1">
                <a:lumMod val="65000"/>
                <a:lumOff val="3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Calibri Light" panose="020F0302020204030204" pitchFamily="34" charset="0"/>
                <a:ea typeface="+mn-ea"/>
                <a:cs typeface="Calibri Light" panose="020F0302020204030204" pitchFamily="34" charset="0"/>
              </a:defRPr>
            </a:pPr>
            <a:endParaRPr lang="it-IT"/>
          </a:p>
        </c:txPr>
        <c:crossAx val="391001503"/>
        <c:crosses val="autoZero"/>
        <c:auto val="1"/>
        <c:lblAlgn val="ctr"/>
        <c:lblOffset val="100"/>
        <c:noMultiLvlLbl val="0"/>
      </c:catAx>
      <c:valAx>
        <c:axId val="391001503"/>
        <c:scaling>
          <c:orientation val="minMax"/>
          <c:max val="0.14000000000000001"/>
          <c:min val="0"/>
        </c:scaling>
        <c:delete val="0"/>
        <c:axPos val="b"/>
        <c:majorGridlines>
          <c:spPr>
            <a:ln w="0" cap="flat" cmpd="sng" algn="ctr">
              <a:solidFill>
                <a:schemeClr val="bg1">
                  <a:lumMod val="95000"/>
                </a:schemeClr>
              </a:solidFill>
              <a:round/>
            </a:ln>
            <a:effectLst/>
          </c:spPr>
        </c:majorGridlines>
        <c:numFmt formatCode="0%" sourceLinked="0"/>
        <c:majorTickMark val="none"/>
        <c:minorTickMark val="none"/>
        <c:tickLblPos val="nextTo"/>
        <c:spPr>
          <a:noFill/>
          <a:ln w="0">
            <a:solidFill>
              <a:schemeClr val="tx1">
                <a:lumMod val="65000"/>
                <a:lumOff val="35000"/>
              </a:schemeClr>
            </a:solidFill>
          </a:ln>
          <a:effectLst/>
        </c:spPr>
        <c:txPr>
          <a:bodyPr rot="-60000000" spcFirstLastPara="1" vertOverflow="ellipsis" vert="horz" wrap="square" anchor="ctr" anchorCtr="1"/>
          <a:lstStyle/>
          <a:p>
            <a:pPr>
              <a:defRPr sz="1400" b="0" i="0" u="none" strike="noStrike" kern="1200" baseline="0">
                <a:solidFill>
                  <a:schemeClr val="tx1"/>
                </a:solidFill>
                <a:latin typeface="Calibri Light" panose="020F0302020204030204" pitchFamily="34" charset="0"/>
                <a:ea typeface="+mn-ea"/>
                <a:cs typeface="Calibri Light" panose="020F0302020204030204" pitchFamily="34" charset="0"/>
              </a:defRPr>
            </a:pPr>
            <a:endParaRPr lang="it-IT"/>
          </a:p>
        </c:txPr>
        <c:crossAx val="391001023"/>
        <c:crosses val="autoZero"/>
        <c:crossBetween val="between"/>
        <c:majorUnit val="2.0000000000000004E-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latin typeface="Calibri Light" panose="020F0302020204030204" pitchFamily="34" charset="0"/>
          <a:cs typeface="Calibri Light" panose="020F0302020204030204" pitchFamily="34" charset="0"/>
        </a:defRPr>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038122491006316"/>
          <c:y val="1.3798274084733321E-3"/>
          <c:w val="0.71066576966687833"/>
          <c:h val="0.93101338308011639"/>
        </c:manualLayout>
      </c:layout>
      <c:barChart>
        <c:barDir val="bar"/>
        <c:grouping val="clustered"/>
        <c:varyColors val="0"/>
        <c:ser>
          <c:idx val="0"/>
          <c:order val="0"/>
          <c:spPr>
            <a:solidFill>
              <a:schemeClr val="bg2">
                <a:lumMod val="75000"/>
              </a:schemeClr>
            </a:solidFill>
            <a:ln>
              <a:noFill/>
            </a:ln>
            <a:effectLst/>
          </c:spPr>
          <c:invertIfNegative val="0"/>
          <c:dPt>
            <c:idx val="6"/>
            <c:invertIfNegative val="0"/>
            <c:bubble3D val="0"/>
            <c:spPr>
              <a:solidFill>
                <a:srgbClr val="990000"/>
              </a:solidFill>
              <a:ln>
                <a:noFill/>
              </a:ln>
              <a:effectLst/>
            </c:spPr>
            <c:extLst>
              <c:ext xmlns:c16="http://schemas.microsoft.com/office/drawing/2014/chart" uri="{C3380CC4-5D6E-409C-BE32-E72D297353CC}">
                <c16:uniqueId val="{00000001-6DF5-4ACE-8103-C67F9996D15C}"/>
              </c:ext>
            </c:extLst>
          </c:dPt>
          <c:dLbls>
            <c:dLbl>
              <c:idx val="6"/>
              <c:layout>
                <c:manualLayout>
                  <c:x val="-1.1231448054552748E-2"/>
                  <c:y val="7.07780321903998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DF5-4ACE-8103-C67F9996D15C}"/>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rgbClr val="990000"/>
                    </a:solidFill>
                    <a:latin typeface="Calibri Light" panose="020F0302020204030204" pitchFamily="34" charset="0"/>
                    <a:ea typeface="+mn-ea"/>
                    <a:cs typeface="Calibri Light" panose="020F0302020204030204" pitchFamily="34" charset="0"/>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'DATI (2)'!$C$77:$C$83</c:f>
              <c:strCache>
                <c:ptCount val="7"/>
                <c:pt idx="0">
                  <c:v>Retribuzioni contrattuali lorde
per dipendente privato
(ISTAT)</c:v>
                </c:pt>
                <c:pt idx="1">
                  <c:v>Retribuzioni lorde
per ULA di Industria e Servizi
(OROS)</c:v>
                </c:pt>
                <c:pt idx="2">
                  <c:v>Retribuzioni contrattuali lorde
per dipendente pubblico
(ISTAT)</c:v>
                </c:pt>
                <c:pt idx="3">
                  <c:v>Retribuzioni medie
annue lorde
(INPS)</c:v>
                </c:pt>
                <c:pt idx="4">
                  <c:v>Pensioni con elasticità effettiva </c:v>
                </c:pt>
                <c:pt idx="5">
                  <c:v>Pensioni con hp. 
elasticità costante
ex L. 388/2004 </c:v>
                </c:pt>
                <c:pt idx="6">
                  <c:v>FOI s.t.</c:v>
                </c:pt>
              </c:strCache>
            </c:strRef>
          </c:cat>
          <c:val>
            <c:numRef>
              <c:f>'DATI (2)'!$D$77:$D$83</c:f>
              <c:numCache>
                <c:formatCode>0.0%</c:formatCode>
                <c:ptCount val="7"/>
                <c:pt idx="0">
                  <c:v>4.7861507128309277E-2</c:v>
                </c:pt>
                <c:pt idx="1">
                  <c:v>5.42675159235666E-2</c:v>
                </c:pt>
                <c:pt idx="2">
                  <c:v>6.7134268537074382E-2</c:v>
                </c:pt>
                <c:pt idx="3">
                  <c:v>6.8000000000000005E-2</c:v>
                </c:pt>
                <c:pt idx="4">
                  <c:v>8.9507366267880029E-2</c:v>
                </c:pt>
                <c:pt idx="5">
                  <c:v>0.10388449756081175</c:v>
                </c:pt>
                <c:pt idx="6">
                  <c:v>0.157539039682</c:v>
                </c:pt>
              </c:numCache>
            </c:numRef>
          </c:val>
          <c:extLst>
            <c:ext xmlns:c16="http://schemas.microsoft.com/office/drawing/2014/chart" uri="{C3380CC4-5D6E-409C-BE32-E72D297353CC}">
              <c16:uniqueId val="{00000000-6DF5-4ACE-8103-C67F9996D15C}"/>
            </c:ext>
          </c:extLst>
        </c:ser>
        <c:dLbls>
          <c:showLegendKey val="0"/>
          <c:showVal val="0"/>
          <c:showCatName val="0"/>
          <c:showSerName val="0"/>
          <c:showPercent val="0"/>
          <c:showBubbleSize val="0"/>
        </c:dLbls>
        <c:gapWidth val="500"/>
        <c:overlap val="100"/>
        <c:axId val="391001023"/>
        <c:axId val="391001503"/>
      </c:barChart>
      <c:catAx>
        <c:axId val="391001023"/>
        <c:scaling>
          <c:orientation val="minMax"/>
        </c:scaling>
        <c:delete val="0"/>
        <c:axPos val="l"/>
        <c:majorGridlines>
          <c:spPr>
            <a:ln w="0" cap="flat" cmpd="sng" algn="ctr">
              <a:solidFill>
                <a:schemeClr val="bg1">
                  <a:lumMod val="95000"/>
                </a:schemeClr>
              </a:solidFill>
              <a:round/>
            </a:ln>
            <a:effectLst/>
          </c:spPr>
        </c:majorGridlines>
        <c:numFmt formatCode="General" sourceLinked="1"/>
        <c:majorTickMark val="out"/>
        <c:minorTickMark val="out"/>
        <c:tickLblPos val="nextTo"/>
        <c:spPr>
          <a:noFill/>
          <a:ln w="0" cap="flat" cmpd="sng" algn="ctr">
            <a:solidFill>
              <a:schemeClr val="tx1">
                <a:lumMod val="65000"/>
                <a:lumOff val="3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Calibri Light" panose="020F0302020204030204" pitchFamily="34" charset="0"/>
                <a:ea typeface="+mn-ea"/>
                <a:cs typeface="Calibri Light" panose="020F0302020204030204" pitchFamily="34" charset="0"/>
              </a:defRPr>
            </a:pPr>
            <a:endParaRPr lang="it-IT"/>
          </a:p>
        </c:txPr>
        <c:crossAx val="391001503"/>
        <c:crosses val="autoZero"/>
        <c:auto val="1"/>
        <c:lblAlgn val="ctr"/>
        <c:lblOffset val="100"/>
        <c:noMultiLvlLbl val="0"/>
      </c:catAx>
      <c:valAx>
        <c:axId val="391001503"/>
        <c:scaling>
          <c:orientation val="minMax"/>
          <c:max val="0.16000000000000003"/>
          <c:min val="0"/>
        </c:scaling>
        <c:delete val="0"/>
        <c:axPos val="b"/>
        <c:majorGridlines>
          <c:spPr>
            <a:ln w="9525" cap="flat" cmpd="sng" algn="ctr">
              <a:solidFill>
                <a:schemeClr val="tx1">
                  <a:lumMod val="15000"/>
                  <a:lumOff val="85000"/>
                </a:schemeClr>
              </a:solidFill>
              <a:prstDash val="sysDot"/>
              <a:round/>
            </a:ln>
            <a:effectLst/>
          </c:spPr>
        </c:majorGridlines>
        <c:numFmt formatCode="0%" sourceLinked="0"/>
        <c:majorTickMark val="none"/>
        <c:minorTickMark val="none"/>
        <c:tickLblPos val="nextTo"/>
        <c:spPr>
          <a:noFill/>
          <a:ln w="0">
            <a:solidFill>
              <a:schemeClr val="tx1">
                <a:lumMod val="65000"/>
                <a:lumOff val="35000"/>
              </a:schemeClr>
            </a:solidFill>
          </a:ln>
          <a:effectLst/>
        </c:spPr>
        <c:txPr>
          <a:bodyPr rot="-60000000" spcFirstLastPara="1" vertOverflow="ellipsis" vert="horz" wrap="square" anchor="ctr" anchorCtr="1"/>
          <a:lstStyle/>
          <a:p>
            <a:pPr>
              <a:defRPr sz="1400" b="0" i="0" u="none" strike="noStrike" kern="1200" baseline="0">
                <a:solidFill>
                  <a:schemeClr val="tx1"/>
                </a:solidFill>
                <a:latin typeface="Calibri Light" panose="020F0302020204030204" pitchFamily="34" charset="0"/>
                <a:ea typeface="+mn-ea"/>
                <a:cs typeface="Calibri Light" panose="020F0302020204030204" pitchFamily="34" charset="0"/>
              </a:defRPr>
            </a:pPr>
            <a:endParaRPr lang="it-IT"/>
          </a:p>
        </c:txPr>
        <c:crossAx val="391001023"/>
        <c:crosses val="autoZero"/>
        <c:crossBetween val="between"/>
        <c:majorUnit val="2.0000000000000004E-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latin typeface="Calibri Light" panose="020F0302020204030204" pitchFamily="34" charset="0"/>
          <a:cs typeface="Calibri Light" panose="020F0302020204030204" pitchFamily="34" charset="0"/>
        </a:defRPr>
      </a:pPr>
      <a:endParaRPr lang="it-IT"/>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4</xdr:col>
      <xdr:colOff>990599</xdr:colOff>
      <xdr:row>62</xdr:row>
      <xdr:rowOff>185736</xdr:rowOff>
    </xdr:from>
    <xdr:to>
      <xdr:col>12</xdr:col>
      <xdr:colOff>981074</xdr:colOff>
      <xdr:row>86</xdr:row>
      <xdr:rowOff>190499</xdr:rowOff>
    </xdr:to>
    <xdr:graphicFrame macro="">
      <xdr:nvGraphicFramePr>
        <xdr:cNvPr id="2" name="Grafico 1">
          <a:extLst>
            <a:ext uri="{FF2B5EF4-FFF2-40B4-BE49-F238E27FC236}">
              <a16:creationId xmlns:a16="http://schemas.microsoft.com/office/drawing/2014/main" id="{1A70F9C2-8C9B-51A4-7B4E-1342D659DBD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619124</xdr:colOff>
      <xdr:row>70</xdr:row>
      <xdr:rowOff>28576</xdr:rowOff>
    </xdr:from>
    <xdr:to>
      <xdr:col>11</xdr:col>
      <xdr:colOff>714375</xdr:colOff>
      <xdr:row>77</xdr:row>
      <xdr:rowOff>552452</xdr:rowOff>
    </xdr:to>
    <xdr:cxnSp macro="">
      <xdr:nvCxnSpPr>
        <xdr:cNvPr id="4" name="Connettore curvo 3">
          <a:extLst>
            <a:ext uri="{FF2B5EF4-FFF2-40B4-BE49-F238E27FC236}">
              <a16:creationId xmlns:a16="http://schemas.microsoft.com/office/drawing/2014/main" id="{51FB4CC9-4823-97EE-8D57-A69908E8F54E}"/>
            </a:ext>
          </a:extLst>
        </xdr:cNvPr>
        <xdr:cNvCxnSpPr/>
      </xdr:nvCxnSpPr>
      <xdr:spPr>
        <a:xfrm rot="5400000" flipH="1" flipV="1">
          <a:off x="16635412" y="15368588"/>
          <a:ext cx="2238376" cy="1085851"/>
        </a:xfrm>
        <a:prstGeom prst="curvedConnector3">
          <a:avLst>
            <a:gd name="adj1" fmla="val -213"/>
          </a:avLst>
        </a:prstGeom>
        <a:ln w="12700">
          <a:solidFill>
            <a:srgbClr val="990000"/>
          </a:solidFill>
          <a:prstDash val="sysDash"/>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119064</xdr:colOff>
      <xdr:row>29</xdr:row>
      <xdr:rowOff>28576</xdr:rowOff>
    </xdr:from>
    <xdr:to>
      <xdr:col>10</xdr:col>
      <xdr:colOff>19048</xdr:colOff>
      <xdr:row>48</xdr:row>
      <xdr:rowOff>28573</xdr:rowOff>
    </xdr:to>
    <xdr:grpSp>
      <xdr:nvGrpSpPr>
        <xdr:cNvPr id="11" name="Gruppo 10">
          <a:extLst>
            <a:ext uri="{FF2B5EF4-FFF2-40B4-BE49-F238E27FC236}">
              <a16:creationId xmlns:a16="http://schemas.microsoft.com/office/drawing/2014/main" id="{A93F487A-36F1-A216-381B-118EAD1F50A8}"/>
            </a:ext>
          </a:extLst>
        </xdr:cNvPr>
        <xdr:cNvGrpSpPr/>
      </xdr:nvGrpSpPr>
      <xdr:grpSpPr>
        <a:xfrm>
          <a:off x="3414714" y="5886451"/>
          <a:ext cx="10025059" cy="4591047"/>
          <a:chOff x="6310314" y="5943043"/>
          <a:chExt cx="10301284" cy="4658280"/>
        </a:xfrm>
      </xdr:grpSpPr>
      <xdr:sp macro="" textlink="">
        <xdr:nvSpPr>
          <xdr:cNvPr id="9" name="Rettangolo con angoli in alto arrotondati 8">
            <a:extLst>
              <a:ext uri="{FF2B5EF4-FFF2-40B4-BE49-F238E27FC236}">
                <a16:creationId xmlns:a16="http://schemas.microsoft.com/office/drawing/2014/main" id="{30C4F0D3-FAD2-92B3-BBD3-BD7A04699F5B}"/>
              </a:ext>
            </a:extLst>
          </xdr:cNvPr>
          <xdr:cNvSpPr/>
        </xdr:nvSpPr>
        <xdr:spPr>
          <a:xfrm>
            <a:off x="10504232" y="5943043"/>
            <a:ext cx="6058429" cy="361950"/>
          </a:xfrm>
          <a:prstGeom prst="round2SameRect">
            <a:avLst/>
          </a:prstGeom>
          <a:solidFill>
            <a:schemeClr val="tx1">
              <a:lumMod val="50000"/>
              <a:lumOff val="5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sp macro="" textlink="">
        <xdr:nvSpPr>
          <xdr:cNvPr id="8" name="Rettangolo con angoli in alto arrotondati 7">
            <a:extLst>
              <a:ext uri="{FF2B5EF4-FFF2-40B4-BE49-F238E27FC236}">
                <a16:creationId xmlns:a16="http://schemas.microsoft.com/office/drawing/2014/main" id="{E4D78D51-2C17-4A85-9B50-D4898E5FF296}"/>
              </a:ext>
            </a:extLst>
          </xdr:cNvPr>
          <xdr:cNvSpPr/>
        </xdr:nvSpPr>
        <xdr:spPr>
          <a:xfrm rot="16200000">
            <a:off x="5319714" y="7820024"/>
            <a:ext cx="2343150" cy="361950"/>
          </a:xfrm>
          <a:prstGeom prst="round2SameRect">
            <a:avLst/>
          </a:prstGeom>
          <a:solidFill>
            <a:schemeClr val="bg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sp macro="" textlink="">
        <xdr:nvSpPr>
          <xdr:cNvPr id="10" name="Rettangolo con angoli in alto arrotondati 9">
            <a:extLst>
              <a:ext uri="{FF2B5EF4-FFF2-40B4-BE49-F238E27FC236}">
                <a16:creationId xmlns:a16="http://schemas.microsoft.com/office/drawing/2014/main" id="{750F8ACB-D77B-4F78-8567-9DA9C25B83B8}"/>
              </a:ext>
            </a:extLst>
          </xdr:cNvPr>
          <xdr:cNvSpPr/>
        </xdr:nvSpPr>
        <xdr:spPr>
          <a:xfrm rot="10800000">
            <a:off x="10504232" y="10363198"/>
            <a:ext cx="6107366" cy="238125"/>
          </a:xfrm>
          <a:prstGeom prst="round2SameRect">
            <a:avLst/>
          </a:prstGeom>
          <a:solidFill>
            <a:schemeClr val="bg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990599</xdr:colOff>
      <xdr:row>62</xdr:row>
      <xdr:rowOff>185736</xdr:rowOff>
    </xdr:from>
    <xdr:to>
      <xdr:col>12</xdr:col>
      <xdr:colOff>981074</xdr:colOff>
      <xdr:row>86</xdr:row>
      <xdr:rowOff>190499</xdr:rowOff>
    </xdr:to>
    <xdr:graphicFrame macro="">
      <xdr:nvGraphicFramePr>
        <xdr:cNvPr id="2" name="Grafico 1">
          <a:extLst>
            <a:ext uri="{FF2B5EF4-FFF2-40B4-BE49-F238E27FC236}">
              <a16:creationId xmlns:a16="http://schemas.microsoft.com/office/drawing/2014/main" id="{43E25129-FBC7-4606-BD19-34FD057341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0.70036</cdr:x>
      <cdr:y>0.22557</cdr:y>
    </cdr:from>
    <cdr:to>
      <cdr:x>0.7497</cdr:x>
      <cdr:y>0.30639</cdr:y>
    </cdr:to>
    <cdr:cxnSp macro="">
      <cdr:nvCxnSpPr>
        <cdr:cNvPr id="3" name="Connettore 2 2">
          <a:extLst xmlns:a="http://schemas.openxmlformats.org/drawingml/2006/main">
            <a:ext uri="{FF2B5EF4-FFF2-40B4-BE49-F238E27FC236}">
              <a16:creationId xmlns:a16="http://schemas.microsoft.com/office/drawing/2014/main" id="{597DEB20-6EB8-F2CF-20CA-8454964BEAF0}"/>
            </a:ext>
          </a:extLst>
        </cdr:cNvPr>
        <cdr:cNvCxnSpPr/>
      </cdr:nvCxnSpPr>
      <cdr:spPr>
        <a:xfrm xmlns:a="http://schemas.openxmlformats.org/drawingml/2006/main" flipH="1">
          <a:off x="5543551" y="1462089"/>
          <a:ext cx="390525" cy="523875"/>
        </a:xfrm>
        <a:prstGeom xmlns:a="http://schemas.openxmlformats.org/drawingml/2006/main" prst="straightConnector1">
          <a:avLst/>
        </a:prstGeom>
        <a:ln xmlns:a="http://schemas.openxmlformats.org/drawingml/2006/main" w="12700">
          <a:solidFill>
            <a:srgbClr val="990000"/>
          </a:solidFill>
          <a:prstDash val="sysDash"/>
          <a:tailEnd type="triangle"/>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0.61011</cdr:x>
      <cdr:y>0.35783</cdr:y>
    </cdr:from>
    <cdr:to>
      <cdr:x>0.67148</cdr:x>
      <cdr:y>0.4504</cdr:y>
    </cdr:to>
    <cdr:cxnSp macro="">
      <cdr:nvCxnSpPr>
        <cdr:cNvPr id="7" name="Connettore 2 6">
          <a:extLst xmlns:a="http://schemas.openxmlformats.org/drawingml/2006/main">
            <a:ext uri="{FF2B5EF4-FFF2-40B4-BE49-F238E27FC236}">
              <a16:creationId xmlns:a16="http://schemas.microsoft.com/office/drawing/2014/main" id="{6A46B9B9-5A5D-8D27-4171-FED05825A11B}"/>
            </a:ext>
          </a:extLst>
        </cdr:cNvPr>
        <cdr:cNvCxnSpPr/>
      </cdr:nvCxnSpPr>
      <cdr:spPr>
        <a:xfrm xmlns:a="http://schemas.openxmlformats.org/drawingml/2006/main" flipH="1">
          <a:off x="4829176" y="2319339"/>
          <a:ext cx="485775" cy="600075"/>
        </a:xfrm>
        <a:prstGeom xmlns:a="http://schemas.openxmlformats.org/drawingml/2006/main" prst="straightConnector1">
          <a:avLst/>
        </a:prstGeom>
        <a:ln xmlns:a="http://schemas.openxmlformats.org/drawingml/2006/main" w="12700">
          <a:solidFill>
            <a:srgbClr val="990000"/>
          </a:solidFill>
          <a:prstDash val="sysDash"/>
          <a:tailEnd type="triangle"/>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twoCellAnchor editAs="oneCell">
    <xdr:from>
      <xdr:col>5</xdr:col>
      <xdr:colOff>1743075</xdr:colOff>
      <xdr:row>11</xdr:row>
      <xdr:rowOff>180975</xdr:rowOff>
    </xdr:from>
    <xdr:to>
      <xdr:col>16</xdr:col>
      <xdr:colOff>750189</xdr:colOff>
      <xdr:row>65</xdr:row>
      <xdr:rowOff>179689</xdr:rowOff>
    </xdr:to>
    <xdr:pic>
      <xdr:nvPicPr>
        <xdr:cNvPr id="3" name="Immagine 2">
          <a:extLst>
            <a:ext uri="{FF2B5EF4-FFF2-40B4-BE49-F238E27FC236}">
              <a16:creationId xmlns:a16="http://schemas.microsoft.com/office/drawing/2014/main" id="{49D54954-2CFB-F47A-872E-FA9839D90855}"/>
            </a:ext>
          </a:extLst>
        </xdr:cNvPr>
        <xdr:cNvPicPr>
          <a:picLocks noChangeAspect="1"/>
        </xdr:cNvPicPr>
      </xdr:nvPicPr>
      <xdr:blipFill>
        <a:blip xmlns:r="http://schemas.openxmlformats.org/officeDocument/2006/relationships" r:embed="rId1"/>
        <a:stretch>
          <a:fillRect/>
        </a:stretch>
      </xdr:blipFill>
      <xdr:spPr>
        <a:xfrm>
          <a:off x="10506075" y="2466975"/>
          <a:ext cx="18285714" cy="10285714"/>
        </a:xfrm>
        <a:prstGeom prst="rect">
          <a:avLst/>
        </a:prstGeom>
      </xdr:spPr>
    </xdr:pic>
    <xdr:clientData/>
  </xdr:twoCellAnchor>
  <xdr:twoCellAnchor editAs="oneCell">
    <xdr:from>
      <xdr:col>6</xdr:col>
      <xdr:colOff>0</xdr:colOff>
      <xdr:row>69</xdr:row>
      <xdr:rowOff>0</xdr:rowOff>
    </xdr:from>
    <xdr:to>
      <xdr:col>16</xdr:col>
      <xdr:colOff>759714</xdr:colOff>
      <xdr:row>122</xdr:row>
      <xdr:rowOff>189214</xdr:rowOff>
    </xdr:to>
    <xdr:pic>
      <xdr:nvPicPr>
        <xdr:cNvPr id="4" name="Immagine 3">
          <a:extLst>
            <a:ext uri="{FF2B5EF4-FFF2-40B4-BE49-F238E27FC236}">
              <a16:creationId xmlns:a16="http://schemas.microsoft.com/office/drawing/2014/main" id="{6CA234F9-2B58-17AF-B04A-7CB88A30B724}"/>
            </a:ext>
          </a:extLst>
        </xdr:cNvPr>
        <xdr:cNvPicPr>
          <a:picLocks noChangeAspect="1"/>
        </xdr:cNvPicPr>
      </xdr:nvPicPr>
      <xdr:blipFill>
        <a:blip xmlns:r="http://schemas.openxmlformats.org/officeDocument/2006/relationships" r:embed="rId2"/>
        <a:stretch>
          <a:fillRect/>
        </a:stretch>
      </xdr:blipFill>
      <xdr:spPr>
        <a:xfrm>
          <a:off x="10515600" y="13335000"/>
          <a:ext cx="18285714" cy="10285714"/>
        </a:xfrm>
        <a:prstGeom prst="rect">
          <a:avLst/>
        </a:prstGeom>
      </xdr:spPr>
    </xdr:pic>
    <xdr:clientData/>
  </xdr:twoCellAnchor>
  <xdr:twoCellAnchor editAs="oneCell">
    <xdr:from>
      <xdr:col>6</xdr:col>
      <xdr:colOff>0</xdr:colOff>
      <xdr:row>125</xdr:row>
      <xdr:rowOff>0</xdr:rowOff>
    </xdr:from>
    <xdr:to>
      <xdr:col>16</xdr:col>
      <xdr:colOff>759714</xdr:colOff>
      <xdr:row>178</xdr:row>
      <xdr:rowOff>189214</xdr:rowOff>
    </xdr:to>
    <xdr:pic>
      <xdr:nvPicPr>
        <xdr:cNvPr id="5" name="Immagine 4">
          <a:extLst>
            <a:ext uri="{FF2B5EF4-FFF2-40B4-BE49-F238E27FC236}">
              <a16:creationId xmlns:a16="http://schemas.microsoft.com/office/drawing/2014/main" id="{3BC21A1D-BD60-FBE1-9614-A1A2AEFDABD6}"/>
            </a:ext>
          </a:extLst>
        </xdr:cNvPr>
        <xdr:cNvPicPr>
          <a:picLocks noChangeAspect="1"/>
        </xdr:cNvPicPr>
      </xdr:nvPicPr>
      <xdr:blipFill>
        <a:blip xmlns:r="http://schemas.openxmlformats.org/officeDocument/2006/relationships" r:embed="rId3"/>
        <a:stretch>
          <a:fillRect/>
        </a:stretch>
      </xdr:blipFill>
      <xdr:spPr>
        <a:xfrm>
          <a:off x="10515600" y="24003000"/>
          <a:ext cx="18285714" cy="1028571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0</xdr:colOff>
      <xdr:row>28</xdr:row>
      <xdr:rowOff>0</xdr:rowOff>
    </xdr:from>
    <xdr:to>
      <xdr:col>32</xdr:col>
      <xdr:colOff>607314</xdr:colOff>
      <xdr:row>81</xdr:row>
      <xdr:rowOff>189214</xdr:rowOff>
    </xdr:to>
    <xdr:pic>
      <xdr:nvPicPr>
        <xdr:cNvPr id="2" name="Immagine 1">
          <a:extLst>
            <a:ext uri="{FF2B5EF4-FFF2-40B4-BE49-F238E27FC236}">
              <a16:creationId xmlns:a16="http://schemas.microsoft.com/office/drawing/2014/main" id="{E5E37665-487D-4964-BED4-13A49805BE99}"/>
            </a:ext>
          </a:extLst>
        </xdr:cNvPr>
        <xdr:cNvPicPr>
          <a:picLocks noChangeAspect="1"/>
        </xdr:cNvPicPr>
      </xdr:nvPicPr>
      <xdr:blipFill>
        <a:blip xmlns:r="http://schemas.openxmlformats.org/officeDocument/2006/relationships" r:embed="rId1"/>
        <a:stretch>
          <a:fillRect/>
        </a:stretch>
      </xdr:blipFill>
      <xdr:spPr>
        <a:xfrm>
          <a:off x="1828800" y="5334000"/>
          <a:ext cx="18285714" cy="10285714"/>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ipsoa.it/documents/quotidiano/2023/10/20/tre-aliquote-irpef-2024-flat-tax"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sheetPr>
  <dimension ref="A1:R84"/>
  <sheetViews>
    <sheetView topLeftCell="D69" workbookViewId="0">
      <selection activeCell="R35" sqref="R35"/>
    </sheetView>
  </sheetViews>
  <sheetFormatPr defaultColWidth="26.28515625" defaultRowHeight="15"/>
  <cols>
    <col min="1" max="1" width="49.42578125" customWidth="1"/>
    <col min="2" max="2" width="1.85546875" customWidth="1"/>
    <col min="3" max="3" width="44.42578125" customWidth="1"/>
    <col min="4" max="4" width="16.42578125" customWidth="1"/>
    <col min="5" max="10" width="14.85546875" customWidth="1"/>
    <col min="11" max="11" width="1" customWidth="1"/>
    <col min="12" max="15" width="14.85546875" customWidth="1"/>
  </cols>
  <sheetData>
    <row r="1" spans="1:16">
      <c r="A1" s="24" t="s">
        <v>0</v>
      </c>
      <c r="B1" s="36"/>
    </row>
    <row r="2" spans="1:16">
      <c r="A2" s="4" t="s">
        <v>1</v>
      </c>
      <c r="B2" s="37"/>
    </row>
    <row r="3" spans="1:16">
      <c r="A3" s="10" t="s">
        <v>2</v>
      </c>
      <c r="B3" s="37"/>
    </row>
    <row r="4" spans="1:16">
      <c r="A4" s="91" t="s">
        <v>3</v>
      </c>
      <c r="B4" s="91"/>
      <c r="C4" s="91"/>
    </row>
    <row r="6" spans="1:16" ht="18.75" customHeight="1">
      <c r="A6" s="94" t="s">
        <v>5</v>
      </c>
      <c r="B6" s="94"/>
      <c r="C6" s="94" t="s">
        <v>4</v>
      </c>
      <c r="D6" s="7" t="s">
        <v>6</v>
      </c>
      <c r="E6" s="7" t="s">
        <v>7</v>
      </c>
      <c r="F6" s="7" t="s">
        <v>8</v>
      </c>
      <c r="G6" s="7" t="s">
        <v>9</v>
      </c>
      <c r="H6" s="7" t="s">
        <v>10</v>
      </c>
      <c r="I6" s="7" t="s">
        <v>11</v>
      </c>
      <c r="J6" s="7" t="s">
        <v>12</v>
      </c>
      <c r="K6" s="7" t="s">
        <v>13</v>
      </c>
      <c r="L6" s="7">
        <v>2024</v>
      </c>
      <c r="O6" s="7">
        <v>2024</v>
      </c>
    </row>
    <row r="7" spans="1:16" ht="18.75" customHeight="1">
      <c r="A7" s="9" t="s">
        <v>14</v>
      </c>
      <c r="B7" s="9"/>
      <c r="C7" s="9" t="s">
        <v>15</v>
      </c>
      <c r="D7" s="11" t="s">
        <v>4</v>
      </c>
      <c r="E7" s="11" t="s">
        <v>4</v>
      </c>
      <c r="F7" s="11" t="s">
        <v>4</v>
      </c>
      <c r="G7" s="11" t="s">
        <v>4</v>
      </c>
      <c r="H7" s="11" t="s">
        <v>4</v>
      </c>
      <c r="I7" s="11" t="s">
        <v>4</v>
      </c>
      <c r="J7" s="11" t="s">
        <v>4</v>
      </c>
      <c r="K7" s="11" t="s">
        <v>4</v>
      </c>
      <c r="L7" s="11" t="s">
        <v>4</v>
      </c>
      <c r="O7" s="11" t="s">
        <v>4</v>
      </c>
    </row>
    <row r="8" spans="1:16" ht="18.75" customHeight="1">
      <c r="A8" s="95" t="s">
        <v>16</v>
      </c>
      <c r="B8" s="23"/>
      <c r="C8" s="2" t="s">
        <v>17</v>
      </c>
      <c r="D8" s="1">
        <v>99.9</v>
      </c>
      <c r="E8" s="1">
        <v>101.1</v>
      </c>
      <c r="F8" s="1">
        <v>102.2</v>
      </c>
      <c r="G8" s="1">
        <v>102.7</v>
      </c>
      <c r="H8" s="1">
        <v>102.5</v>
      </c>
      <c r="I8" s="1">
        <v>104.4</v>
      </c>
      <c r="J8" s="1">
        <v>112.6</v>
      </c>
      <c r="K8" s="1">
        <v>118.6</v>
      </c>
      <c r="L8" s="92"/>
      <c r="M8" s="8">
        <v>119.52500000000001</v>
      </c>
      <c r="N8" s="8">
        <f>M8/K8</f>
        <v>1.0077993254637438</v>
      </c>
      <c r="O8" s="8">
        <f>N8/8*12</f>
        <v>1.5116989881956158</v>
      </c>
      <c r="P8" s="27">
        <f>K8/G8</f>
        <v>1.1548198636806231</v>
      </c>
    </row>
    <row r="9" spans="1:16" ht="18.75" customHeight="1">
      <c r="A9" s="95" t="s">
        <v>16</v>
      </c>
      <c r="B9" s="23"/>
      <c r="C9" s="2" t="s">
        <v>18</v>
      </c>
      <c r="D9" s="1">
        <v>99.9</v>
      </c>
      <c r="E9" s="1">
        <v>101</v>
      </c>
      <c r="F9" s="1">
        <v>102.1</v>
      </c>
      <c r="G9" s="1">
        <v>102.6</v>
      </c>
      <c r="H9" s="1">
        <v>102.3</v>
      </c>
      <c r="I9" s="1">
        <v>104.2</v>
      </c>
      <c r="J9" s="1">
        <v>112.6</v>
      </c>
      <c r="K9" s="1">
        <v>118.7</v>
      </c>
      <c r="L9" s="93"/>
      <c r="M9" s="8">
        <v>119.55</v>
      </c>
      <c r="N9" s="8">
        <f>M9/K9</f>
        <v>1.0071609098567817</v>
      </c>
      <c r="O9" s="8">
        <f>N9/8*12</f>
        <v>1.5107413647851726</v>
      </c>
      <c r="P9" s="27">
        <f>K9/G9</f>
        <v>1.1569200779727096</v>
      </c>
    </row>
    <row r="10" spans="1:16" ht="18.75" customHeight="1">
      <c r="A10" s="95" t="s">
        <v>19</v>
      </c>
      <c r="B10" s="23"/>
      <c r="C10" s="2" t="s">
        <v>17</v>
      </c>
      <c r="D10" s="1">
        <v>-0.1</v>
      </c>
      <c r="E10" s="1">
        <v>1.2</v>
      </c>
      <c r="F10" s="1">
        <v>1.1000000000000001</v>
      </c>
      <c r="G10" s="1">
        <v>0.5</v>
      </c>
      <c r="H10" s="1">
        <v>-0.2</v>
      </c>
      <c r="I10" s="1">
        <v>1.9</v>
      </c>
      <c r="J10" s="1">
        <v>7.9</v>
      </c>
      <c r="K10" s="1">
        <v>5.3</v>
      </c>
      <c r="L10" s="93"/>
    </row>
    <row r="11" spans="1:16" ht="18.75" customHeight="1">
      <c r="A11" s="95" t="s">
        <v>19</v>
      </c>
      <c r="B11" s="23"/>
      <c r="C11" s="2" t="s">
        <v>18</v>
      </c>
      <c r="D11" s="1">
        <v>-0.1</v>
      </c>
      <c r="E11" s="1">
        <v>1.1000000000000001</v>
      </c>
      <c r="F11" s="1">
        <v>1.1000000000000001</v>
      </c>
      <c r="G11" s="1">
        <v>0.5</v>
      </c>
      <c r="H11" s="1">
        <v>-0.3</v>
      </c>
      <c r="I11" s="1">
        <v>1.9</v>
      </c>
      <c r="J11" s="1">
        <v>8.1</v>
      </c>
      <c r="K11" s="1">
        <v>5.4</v>
      </c>
      <c r="L11" s="93"/>
    </row>
    <row r="13" spans="1:16">
      <c r="H13" s="82" t="s">
        <v>20</v>
      </c>
      <c r="I13" s="83"/>
      <c r="J13" s="84"/>
      <c r="K13" s="84"/>
      <c r="L13" s="85"/>
    </row>
    <row r="14" spans="1:16">
      <c r="H14" s="8">
        <v>0.97099999999999997</v>
      </c>
      <c r="I14" s="8">
        <v>0.97099999999999997</v>
      </c>
      <c r="J14" s="8">
        <v>0.97099999999999997</v>
      </c>
      <c r="K14" s="8">
        <v>0.97099999999999997</v>
      </c>
      <c r="L14" s="8">
        <v>0.97099999999999997</v>
      </c>
      <c r="M14" s="8">
        <v>0.97099999999999997</v>
      </c>
    </row>
    <row r="15" spans="1:16">
      <c r="G15" s="7" t="s">
        <v>21</v>
      </c>
      <c r="H15" s="6">
        <v>0.5</v>
      </c>
      <c r="I15" s="6">
        <v>0</v>
      </c>
      <c r="J15" s="12">
        <v>1.9</v>
      </c>
      <c r="K15" s="12">
        <v>8.1</v>
      </c>
      <c r="L15" s="13">
        <v>1.5</v>
      </c>
      <c r="M15" s="8"/>
    </row>
    <row r="17" spans="2:14">
      <c r="H17">
        <f>1+H14*H15%</f>
        <v>1.0048550000000001</v>
      </c>
      <c r="I17">
        <f t="shared" ref="I17:L17" si="0">1+I14*I15%</f>
        <v>1</v>
      </c>
      <c r="J17">
        <f t="shared" si="0"/>
        <v>1.0184489999999999</v>
      </c>
      <c r="K17">
        <f t="shared" si="0"/>
        <v>1.078651</v>
      </c>
      <c r="L17">
        <f t="shared" si="0"/>
        <v>1.0145649999999999</v>
      </c>
      <c r="M17">
        <f>PRODUCT(H17:L17)</f>
        <v>1.1199625752677849</v>
      </c>
      <c r="N17" s="26">
        <f>M17-1</f>
        <v>0.11996257526778487</v>
      </c>
    </row>
    <row r="18" spans="2:14">
      <c r="H18">
        <f>H17-1</f>
        <v>4.8550000000000537E-3</v>
      </c>
      <c r="I18">
        <f t="shared" ref="I18:M18" si="1">I17-1</f>
        <v>0</v>
      </c>
      <c r="J18">
        <f t="shared" si="1"/>
        <v>1.8448999999999938E-2</v>
      </c>
      <c r="K18">
        <f t="shared" si="1"/>
        <v>7.8651000000000026E-2</v>
      </c>
      <c r="L18">
        <f t="shared" si="1"/>
        <v>1.4564999999999939E-2</v>
      </c>
      <c r="M18">
        <f t="shared" si="1"/>
        <v>0.11996257526778487</v>
      </c>
    </row>
    <row r="19" spans="2:14">
      <c r="L19">
        <f>PRODUCT(H17:K17)</f>
        <v>1.1038844975608118</v>
      </c>
    </row>
    <row r="20" spans="2:14">
      <c r="L20" s="25">
        <f>L19-1</f>
        <v>0.10388449756081175</v>
      </c>
    </row>
    <row r="23" spans="2:14">
      <c r="H23" s="6">
        <v>0.8</v>
      </c>
      <c r="I23" s="6">
        <v>0.8</v>
      </c>
      <c r="J23" s="12">
        <v>0.97</v>
      </c>
      <c r="K23" s="12">
        <v>0.80900000000000005</v>
      </c>
      <c r="L23" s="13">
        <v>0.80200000000000005</v>
      </c>
      <c r="M23" s="8">
        <v>0.97</v>
      </c>
    </row>
    <row r="24" spans="2:14">
      <c r="B24" s="40" t="s">
        <v>117</v>
      </c>
      <c r="H24">
        <f>1+H23*H15%</f>
        <v>1.004</v>
      </c>
      <c r="I24">
        <f t="shared" ref="I24:M24" si="2">1+I23*I15%</f>
        <v>1</v>
      </c>
      <c r="J24">
        <f t="shared" si="2"/>
        <v>1.0184299999999999</v>
      </c>
      <c r="K24">
        <f t="shared" si="2"/>
        <v>1.0655289999999999</v>
      </c>
      <c r="L24">
        <f t="shared" si="2"/>
        <v>1.01203</v>
      </c>
      <c r="M24">
        <f t="shared" si="2"/>
        <v>1</v>
      </c>
    </row>
    <row r="25" spans="2:14">
      <c r="H25" s="27">
        <f>H24-1</f>
        <v>4.0000000000000036E-3</v>
      </c>
      <c r="I25" s="27">
        <f t="shared" ref="I25:M25" si="3">I24-1</f>
        <v>0</v>
      </c>
      <c r="J25" s="27">
        <f t="shared" si="3"/>
        <v>1.8429999999999946E-2</v>
      </c>
      <c r="K25" s="27">
        <f t="shared" si="3"/>
        <v>6.5528999999999948E-2</v>
      </c>
      <c r="L25" s="27">
        <f t="shared" si="3"/>
        <v>1.2029999999999985E-2</v>
      </c>
      <c r="M25" s="27">
        <f t="shared" si="3"/>
        <v>0</v>
      </c>
    </row>
    <row r="27" spans="2:14" ht="18.75">
      <c r="C27" s="89" t="s">
        <v>129</v>
      </c>
      <c r="D27" s="90"/>
      <c r="H27" s="59">
        <f>H11/100</f>
        <v>-3.0000000000000001E-3</v>
      </c>
      <c r="I27" s="59">
        <f t="shared" ref="I27:L27" si="4">I11/100</f>
        <v>1.9E-2</v>
      </c>
      <c r="J27" s="59">
        <f t="shared" si="4"/>
        <v>8.1000000000000003E-2</v>
      </c>
      <c r="K27" s="59">
        <f t="shared" si="4"/>
        <v>5.4000000000000006E-2</v>
      </c>
      <c r="L27" s="59">
        <f t="shared" si="4"/>
        <v>0</v>
      </c>
    </row>
    <row r="28" spans="2:14">
      <c r="B28" s="38"/>
      <c r="C28" s="38"/>
      <c r="D28" s="38"/>
      <c r="E28" s="38"/>
      <c r="F28" s="38"/>
      <c r="G28" s="38"/>
      <c r="H28" s="38"/>
      <c r="I28" s="38"/>
      <c r="J28" s="38"/>
    </row>
    <row r="29" spans="2:14">
      <c r="B29" s="38"/>
      <c r="C29" s="38"/>
      <c r="D29" s="38"/>
      <c r="E29" s="38"/>
      <c r="F29" s="38"/>
      <c r="G29" s="38"/>
      <c r="H29" s="38"/>
      <c r="I29" s="38"/>
      <c r="J29" s="38"/>
      <c r="K29" s="38"/>
      <c r="L29" s="38"/>
    </row>
    <row r="30" spans="2:14" ht="5.25" customHeight="1">
      <c r="B30" s="38"/>
      <c r="D30" s="39"/>
      <c r="E30" s="39"/>
      <c r="F30" s="39"/>
      <c r="G30" s="39"/>
      <c r="H30" s="39"/>
      <c r="I30" s="39"/>
      <c r="J30" s="38"/>
      <c r="K30" s="38"/>
      <c r="L30" s="38"/>
    </row>
    <row r="31" spans="2:14" ht="15.75" thickBot="1">
      <c r="B31" s="38"/>
      <c r="C31" s="39"/>
      <c r="D31" s="39"/>
      <c r="E31" s="39"/>
      <c r="F31" s="39"/>
      <c r="G31" s="39"/>
      <c r="H31" s="39"/>
      <c r="I31" s="39"/>
      <c r="J31" s="38"/>
      <c r="K31" s="38"/>
      <c r="L31" s="38"/>
    </row>
    <row r="32" spans="2:14" ht="43.5" customHeight="1" thickTop="1" thickBot="1">
      <c r="B32" s="38"/>
      <c r="C32" s="65"/>
      <c r="D32" s="66"/>
      <c r="E32" s="45">
        <v>2020</v>
      </c>
      <c r="F32" s="45">
        <v>2021</v>
      </c>
      <c r="G32" s="45">
        <v>2022</v>
      </c>
      <c r="H32" s="45">
        <v>2023</v>
      </c>
      <c r="I32" s="45" t="s">
        <v>122</v>
      </c>
      <c r="J32" s="45" t="s">
        <v>123</v>
      </c>
      <c r="K32" s="38"/>
      <c r="L32" s="38"/>
    </row>
    <row r="33" spans="2:18" ht="18.75" customHeight="1" thickTop="1" thickBot="1">
      <c r="B33" s="38"/>
      <c r="C33" s="74" t="s">
        <v>130</v>
      </c>
      <c r="D33" s="75"/>
      <c r="E33" s="47">
        <v>4.0000000000000036E-3</v>
      </c>
      <c r="F33" s="46">
        <v>0</v>
      </c>
      <c r="G33" s="46">
        <v>1.8429999999999946E-2</v>
      </c>
      <c r="H33" s="46">
        <v>6.5528999999999948E-2</v>
      </c>
      <c r="I33" s="46">
        <f>PRODUCT(E51:H51)-1</f>
        <v>8.9507366267880029E-2</v>
      </c>
      <c r="J33" s="46">
        <f>PRODUCT(G51:H51)-1</f>
        <v>8.5166699469999996E-2</v>
      </c>
      <c r="K33" s="38"/>
      <c r="L33" s="38"/>
      <c r="O33">
        <v>2020</v>
      </c>
      <c r="P33">
        <v>2021</v>
      </c>
      <c r="Q33">
        <v>2022</v>
      </c>
      <c r="R33">
        <v>2023</v>
      </c>
    </row>
    <row r="34" spans="2:18" ht="18.75" customHeight="1" thickTop="1" thickBot="1">
      <c r="B34" s="38"/>
      <c r="C34" s="74" t="s">
        <v>147</v>
      </c>
      <c r="D34" s="75"/>
      <c r="E34" s="47">
        <v>4.8550000000000537E-3</v>
      </c>
      <c r="F34" s="46">
        <v>0</v>
      </c>
      <c r="G34" s="46">
        <v>1.8448999999999938E-2</v>
      </c>
      <c r="H34" s="46">
        <v>7.8651000000000026E-2</v>
      </c>
      <c r="I34" s="46">
        <f t="shared" ref="I34:I41" si="5">PRODUCT(E52:H52)-1</f>
        <v>0.10388449756081175</v>
      </c>
      <c r="J34" s="46">
        <f t="shared" ref="J34:J41" si="6">PRODUCT(G52:H52)-1</f>
        <v>9.8551032298999974E-2</v>
      </c>
      <c r="K34" s="38"/>
      <c r="L34" s="38"/>
      <c r="M34" t="s">
        <v>130</v>
      </c>
      <c r="N34">
        <v>1</v>
      </c>
      <c r="O34">
        <f>N34*(1+E33)</f>
        <v>1.004</v>
      </c>
      <c r="P34">
        <f>O34*(1+F33)</f>
        <v>1.004</v>
      </c>
      <c r="Q34">
        <f>P34*(1+G33)</f>
        <v>1.02250372</v>
      </c>
      <c r="R34">
        <f>Q34*(1+81.2%*J11%)</f>
        <v>1.0897558346718399</v>
      </c>
    </row>
    <row r="35" spans="2:18" ht="18.75" customHeight="1" thickTop="1" thickBot="1">
      <c r="B35" s="38"/>
      <c r="C35" s="88" t="s">
        <v>152</v>
      </c>
      <c r="D35" s="57" t="s">
        <v>114</v>
      </c>
      <c r="E35" s="47">
        <v>4.0567951318459805E-3</v>
      </c>
      <c r="F35" s="46">
        <v>7.0707070707070052E-3</v>
      </c>
      <c r="G35" s="46">
        <v>1.1033099297893534E-2</v>
      </c>
      <c r="H35" s="46">
        <v>2.876984126984139E-2</v>
      </c>
      <c r="I35" s="46">
        <f t="shared" si="5"/>
        <v>5.1724137931034697E-2</v>
      </c>
      <c r="J35" s="46">
        <f t="shared" si="6"/>
        <v>4.0120361083249678E-2</v>
      </c>
      <c r="K35" s="38"/>
      <c r="L35" s="38"/>
      <c r="M35" t="s">
        <v>156</v>
      </c>
      <c r="N35">
        <v>1</v>
      </c>
      <c r="O35">
        <f>N35*(1+E41)</f>
        <v>1.0206369426751594</v>
      </c>
      <c r="P35">
        <f t="shared" ref="P35:R35" si="7">O35*(1+F41)</f>
        <v>1.0191082802547771</v>
      </c>
      <c r="Q35">
        <f t="shared" si="7"/>
        <v>1.0239490445859873</v>
      </c>
      <c r="R35">
        <f t="shared" si="7"/>
        <v>1.0542675159235666</v>
      </c>
    </row>
    <row r="36" spans="2:18" ht="18.75" customHeight="1" thickTop="1" thickBot="1">
      <c r="B36" s="38"/>
      <c r="C36" s="74"/>
      <c r="D36" s="57" t="s">
        <v>115</v>
      </c>
      <c r="E36" s="47">
        <v>7.1283095723013723E-3</v>
      </c>
      <c r="F36" s="46">
        <v>8.0889787664306656E-3</v>
      </c>
      <c r="G36" s="46">
        <v>1.0030090270812364E-2</v>
      </c>
      <c r="H36" s="46">
        <v>2.1847070506454846E-2</v>
      </c>
      <c r="I36" s="46">
        <f t="shared" si="5"/>
        <v>4.7861507128309277E-2</v>
      </c>
      <c r="J36" s="46">
        <f t="shared" si="6"/>
        <v>3.2096288866599654E-2</v>
      </c>
      <c r="K36" s="38"/>
      <c r="L36" s="38"/>
    </row>
    <row r="37" spans="2:18" ht="18.75" customHeight="1" thickTop="1" thickBot="1">
      <c r="B37" s="38"/>
      <c r="C37" s="74"/>
      <c r="D37" s="57" t="s">
        <v>116</v>
      </c>
      <c r="E37" s="47">
        <v>2.0040080160321772E-3</v>
      </c>
      <c r="F37" s="46">
        <v>0</v>
      </c>
      <c r="G37" s="46">
        <v>1.0999999999999899E-2</v>
      </c>
      <c r="H37" s="46">
        <v>5.3412462908011937E-2</v>
      </c>
      <c r="I37" s="46">
        <f t="shared" si="5"/>
        <v>6.7134268537074382E-2</v>
      </c>
      <c r="J37" s="46">
        <f t="shared" si="6"/>
        <v>6.4999999999999947E-2</v>
      </c>
      <c r="K37" s="38"/>
      <c r="L37" s="38"/>
    </row>
    <row r="38" spans="2:18" ht="18.75" customHeight="1" thickTop="1" thickBot="1">
      <c r="B38" s="38"/>
      <c r="C38" s="88" t="s">
        <v>151</v>
      </c>
      <c r="D38" s="57" t="s">
        <v>114</v>
      </c>
      <c r="E38" s="47">
        <v>5.0709939148072536E-3</v>
      </c>
      <c r="F38" s="46">
        <v>6.0544904137236344E-3</v>
      </c>
      <c r="G38" s="46">
        <v>1.1033099297893534E-2</v>
      </c>
      <c r="H38" s="46">
        <v>2.876984126984139E-2</v>
      </c>
      <c r="I38" s="46">
        <f t="shared" si="5"/>
        <v>5.1724137931034697E-2</v>
      </c>
      <c r="J38" s="46">
        <f t="shared" si="6"/>
        <v>4.0120361083249678E-2</v>
      </c>
      <c r="K38" s="38"/>
      <c r="L38" s="38"/>
    </row>
    <row r="39" spans="2:18" ht="18.75" customHeight="1" thickTop="1" thickBot="1">
      <c r="B39" s="38"/>
      <c r="C39" s="74"/>
      <c r="D39" s="57" t="s">
        <v>115</v>
      </c>
      <c r="E39" s="47">
        <v>7.135575942915473E-3</v>
      </c>
      <c r="F39" s="46">
        <v>9.109311740890691E-3</v>
      </c>
      <c r="G39" s="46">
        <v>1.0030090270812364E-2</v>
      </c>
      <c r="H39" s="46">
        <v>2.1847070506454846E-2</v>
      </c>
      <c r="I39" s="46">
        <f t="shared" si="5"/>
        <v>4.8929663608562768E-2</v>
      </c>
      <c r="J39" s="46">
        <f t="shared" si="6"/>
        <v>3.2096288866599654E-2</v>
      </c>
      <c r="K39" s="38"/>
      <c r="L39" s="38"/>
    </row>
    <row r="40" spans="2:18" ht="18.75" customHeight="1" thickTop="1" thickBot="1">
      <c r="B40" s="38"/>
      <c r="C40" s="74"/>
      <c r="D40" s="57" t="s">
        <v>116</v>
      </c>
      <c r="E40" s="47">
        <v>2.0040080160321772E-3</v>
      </c>
      <c r="F40" s="46">
        <v>0</v>
      </c>
      <c r="G40" s="46">
        <v>1.0999999999999899E-2</v>
      </c>
      <c r="H40" s="46">
        <v>5.3412462908011937E-2</v>
      </c>
      <c r="I40" s="46">
        <f t="shared" si="5"/>
        <v>6.7134268537074382E-2</v>
      </c>
      <c r="J40" s="46">
        <f t="shared" si="6"/>
        <v>6.4999999999999947E-2</v>
      </c>
      <c r="K40" s="38"/>
      <c r="L40" s="38"/>
    </row>
    <row r="41" spans="2:18" ht="18.75" customHeight="1" thickTop="1" thickBot="1">
      <c r="B41" s="38"/>
      <c r="C41" s="86" t="s">
        <v>153</v>
      </c>
      <c r="D41" s="87"/>
      <c r="E41" s="47">
        <v>2.0636942675159364E-2</v>
      </c>
      <c r="F41" s="46">
        <v>-1.4977533699451762E-3</v>
      </c>
      <c r="G41" s="46">
        <v>4.750000000000032E-3</v>
      </c>
      <c r="H41" s="46">
        <v>2.9609355561084572E-2</v>
      </c>
      <c r="I41" s="46">
        <f t="shared" si="5"/>
        <v>5.42675159235666E-2</v>
      </c>
      <c r="J41" s="46">
        <f t="shared" si="6"/>
        <v>3.4499999999999753E-2</v>
      </c>
      <c r="K41" s="38"/>
      <c r="L41" s="38"/>
    </row>
    <row r="42" spans="2:18" ht="18.75" customHeight="1" thickTop="1" thickBot="1">
      <c r="B42" s="38"/>
      <c r="C42" s="74" t="s">
        <v>141</v>
      </c>
      <c r="D42" s="75"/>
      <c r="E42" s="48">
        <v>-3.0000000000000001E-3</v>
      </c>
      <c r="F42" s="50">
        <v>1.9E-2</v>
      </c>
      <c r="G42" s="50">
        <v>8.1000000000000003E-2</v>
      </c>
      <c r="H42" s="50">
        <v>5.4000000000000006E-2</v>
      </c>
      <c r="I42" s="46">
        <f>PRODUCT(E60:H60)-1</f>
        <v>0.157539039682</v>
      </c>
      <c r="J42" s="46">
        <f>PRODUCT(G60:H60)-1</f>
        <v>0.13937400000000011</v>
      </c>
      <c r="K42" s="38"/>
      <c r="L42" s="38"/>
    </row>
    <row r="43" spans="2:18" ht="18.75" customHeight="1" thickTop="1" thickBot="1">
      <c r="B43" s="38"/>
      <c r="C43" s="39"/>
      <c r="D43" s="39"/>
      <c r="E43" s="71" t="s">
        <v>142</v>
      </c>
      <c r="F43" s="79" t="s">
        <v>144</v>
      </c>
      <c r="G43" s="80"/>
      <c r="H43" s="81"/>
      <c r="I43" s="48">
        <v>6.6000000000000003E-2</v>
      </c>
      <c r="J43" s="46">
        <f>4/98</f>
        <v>4.0816326530612242E-2</v>
      </c>
      <c r="K43" s="38"/>
    </row>
    <row r="44" spans="2:18" ht="18.75" customHeight="1" thickTop="1" thickBot="1">
      <c r="B44" s="38"/>
      <c r="C44" s="39"/>
      <c r="D44" s="39"/>
      <c r="E44" s="72"/>
      <c r="F44" s="76" t="s">
        <v>145</v>
      </c>
      <c r="G44" s="77"/>
      <c r="H44" s="78"/>
      <c r="I44" s="58">
        <v>6.8000000000000005E-2</v>
      </c>
      <c r="J44" s="61">
        <v>6.9000000000000006E-2</v>
      </c>
      <c r="K44" s="38"/>
      <c r="L44" s="38"/>
    </row>
    <row r="45" spans="2:18" ht="18.75" customHeight="1" thickTop="1" thickBot="1">
      <c r="B45" s="38"/>
      <c r="C45" s="39"/>
      <c r="D45" s="39"/>
      <c r="E45" s="72"/>
      <c r="F45" s="67" t="s">
        <v>143</v>
      </c>
      <c r="G45" s="68"/>
      <c r="H45" s="68"/>
      <c r="I45" s="69"/>
      <c r="J45" s="62"/>
      <c r="K45" s="38"/>
      <c r="L45" s="38"/>
    </row>
    <row r="46" spans="2:18" ht="18.75" customHeight="1" thickTop="1" thickBot="1">
      <c r="B46" s="38"/>
      <c r="C46" s="39"/>
      <c r="D46" s="39"/>
      <c r="E46" s="72"/>
      <c r="F46" s="67" t="s">
        <v>154</v>
      </c>
      <c r="G46" s="68"/>
      <c r="H46" s="68"/>
      <c r="I46" s="70"/>
      <c r="J46" s="63">
        <v>0.104</v>
      </c>
      <c r="K46" s="38"/>
      <c r="L46" s="38"/>
    </row>
    <row r="47" spans="2:18" ht="18.75" customHeight="1" thickTop="1" thickBot="1">
      <c r="B47" s="38"/>
      <c r="C47" s="60"/>
      <c r="D47" s="60"/>
      <c r="E47" s="73"/>
      <c r="F47" s="67" t="s">
        <v>155</v>
      </c>
      <c r="G47" s="68"/>
      <c r="H47" s="68"/>
      <c r="I47" s="70"/>
      <c r="J47" s="64"/>
      <c r="K47" s="38"/>
      <c r="L47" s="38"/>
    </row>
    <row r="48" spans="2:18" ht="15.75" thickTop="1">
      <c r="B48" s="38"/>
      <c r="C48" s="38"/>
      <c r="D48" s="38"/>
      <c r="E48" s="43"/>
      <c r="F48" s="44"/>
      <c r="G48" s="44"/>
      <c r="H48" s="44"/>
      <c r="I48" s="44"/>
      <c r="J48" s="38"/>
      <c r="K48" s="38"/>
      <c r="L48" s="38"/>
    </row>
    <row r="49" spans="2:12" ht="6.75" customHeight="1">
      <c r="B49" s="38"/>
      <c r="C49" s="38"/>
      <c r="D49" s="38"/>
      <c r="E49" s="43"/>
      <c r="F49" s="44"/>
      <c r="G49" s="44"/>
      <c r="H49" s="44"/>
      <c r="I49" s="44"/>
      <c r="J49" s="38"/>
      <c r="K49" s="38"/>
      <c r="L49" s="38"/>
    </row>
    <row r="50" spans="2:12">
      <c r="B50" s="38"/>
      <c r="C50" s="38"/>
      <c r="D50" s="38"/>
      <c r="E50" s="38"/>
      <c r="F50" s="38"/>
      <c r="G50" s="38"/>
      <c r="H50" s="38"/>
      <c r="I50" s="38"/>
      <c r="J50" s="38"/>
      <c r="K50" s="38"/>
      <c r="L50" s="38"/>
    </row>
    <row r="51" spans="2:12">
      <c r="E51" s="42">
        <f>1+E33</f>
        <v>1.004</v>
      </c>
      <c r="F51" s="42">
        <f t="shared" ref="F51:H51" si="8">1+F33</f>
        <v>1</v>
      </c>
      <c r="G51" s="42">
        <f t="shared" si="8"/>
        <v>1.0184299999999999</v>
      </c>
      <c r="H51" s="42">
        <f t="shared" si="8"/>
        <v>1.0655289999999999</v>
      </c>
    </row>
    <row r="52" spans="2:12">
      <c r="E52" s="42">
        <f t="shared" ref="E52:H52" si="9">1+E34</f>
        <v>1.0048550000000001</v>
      </c>
      <c r="F52" s="42">
        <f t="shared" si="9"/>
        <v>1</v>
      </c>
      <c r="G52" s="42">
        <f t="shared" si="9"/>
        <v>1.0184489999999999</v>
      </c>
      <c r="H52" s="42">
        <f t="shared" si="9"/>
        <v>1.078651</v>
      </c>
    </row>
    <row r="53" spans="2:12">
      <c r="E53" s="42">
        <f t="shared" ref="E53:H53" si="10">1+E35</f>
        <v>1.004056795131846</v>
      </c>
      <c r="F53" s="42">
        <f t="shared" si="10"/>
        <v>1.007070707070707</v>
      </c>
      <c r="G53" s="42">
        <f t="shared" si="10"/>
        <v>1.0110330992978935</v>
      </c>
      <c r="H53" s="42">
        <f t="shared" si="10"/>
        <v>1.0287698412698414</v>
      </c>
    </row>
    <row r="54" spans="2:12">
      <c r="E54" s="42">
        <f t="shared" ref="E54:H54" si="11">1+E36</f>
        <v>1.0071283095723014</v>
      </c>
      <c r="F54" s="42">
        <f t="shared" si="11"/>
        <v>1.0080889787664307</v>
      </c>
      <c r="G54" s="42">
        <f t="shared" si="11"/>
        <v>1.0100300902708124</v>
      </c>
      <c r="H54" s="42">
        <f t="shared" si="11"/>
        <v>1.0218470705064548</v>
      </c>
    </row>
    <row r="55" spans="2:12">
      <c r="E55" s="42">
        <f t="shared" ref="E55:H55" si="12">1+E37</f>
        <v>1.0020040080160322</v>
      </c>
      <c r="F55" s="42">
        <f t="shared" si="12"/>
        <v>1</v>
      </c>
      <c r="G55" s="42">
        <f t="shared" si="12"/>
        <v>1.0109999999999999</v>
      </c>
      <c r="H55" s="42">
        <f t="shared" si="12"/>
        <v>1.0534124629080119</v>
      </c>
    </row>
    <row r="56" spans="2:12">
      <c r="E56" s="42">
        <f t="shared" ref="E56:H56" si="13">1+E38</f>
        <v>1.0050709939148073</v>
      </c>
      <c r="F56" s="42">
        <f t="shared" si="13"/>
        <v>1.0060544904137236</v>
      </c>
      <c r="G56" s="42">
        <f t="shared" si="13"/>
        <v>1.0110330992978935</v>
      </c>
      <c r="H56" s="42">
        <f t="shared" si="13"/>
        <v>1.0287698412698414</v>
      </c>
    </row>
    <row r="57" spans="2:12">
      <c r="E57" s="42">
        <f t="shared" ref="E57:H57" si="14">1+E39</f>
        <v>1.0071355759429155</v>
      </c>
      <c r="F57" s="42">
        <f t="shared" si="14"/>
        <v>1.0091093117408907</v>
      </c>
      <c r="G57" s="42">
        <f t="shared" si="14"/>
        <v>1.0100300902708124</v>
      </c>
      <c r="H57" s="42">
        <f t="shared" si="14"/>
        <v>1.0218470705064548</v>
      </c>
    </row>
    <row r="58" spans="2:12">
      <c r="E58" s="42">
        <f t="shared" ref="E58:H58" si="15">1+E40</f>
        <v>1.0020040080160322</v>
      </c>
      <c r="F58" s="42">
        <f t="shared" si="15"/>
        <v>1</v>
      </c>
      <c r="G58" s="42">
        <f t="shared" si="15"/>
        <v>1.0109999999999999</v>
      </c>
      <c r="H58" s="42">
        <f t="shared" si="15"/>
        <v>1.0534124629080119</v>
      </c>
    </row>
    <row r="59" spans="2:12">
      <c r="E59" s="42">
        <f t="shared" ref="E59:H59" si="16">1+E41</f>
        <v>1.0206369426751594</v>
      </c>
      <c r="F59" s="42">
        <f t="shared" si="16"/>
        <v>0.99850224663005482</v>
      </c>
      <c r="G59" s="42">
        <f t="shared" si="16"/>
        <v>1.00475</v>
      </c>
      <c r="H59" s="42">
        <f t="shared" si="16"/>
        <v>1.0296093555610846</v>
      </c>
    </row>
    <row r="60" spans="2:12">
      <c r="E60" s="42">
        <f>1+E42</f>
        <v>0.997</v>
      </c>
      <c r="F60" s="42">
        <f t="shared" ref="F60:G60" si="17">1+F42</f>
        <v>1.0189999999999999</v>
      </c>
      <c r="G60" s="42">
        <f t="shared" si="17"/>
        <v>1.081</v>
      </c>
      <c r="H60" s="42">
        <f>1+H42</f>
        <v>1.054</v>
      </c>
    </row>
    <row r="61" spans="2:12">
      <c r="E61" s="42"/>
      <c r="F61" s="42"/>
      <c r="G61" s="42"/>
      <c r="H61" s="42"/>
    </row>
    <row r="62" spans="2:12">
      <c r="E62" s="42"/>
      <c r="F62" s="42"/>
      <c r="G62" s="42"/>
      <c r="H62" s="42"/>
    </row>
    <row r="77" spans="3:4" ht="45">
      <c r="C77" s="54" t="s">
        <v>133</v>
      </c>
      <c r="D77" s="41">
        <v>3.2096288866599654E-2</v>
      </c>
    </row>
    <row r="78" spans="3:4" ht="45">
      <c r="C78" s="54" t="s">
        <v>134</v>
      </c>
      <c r="D78" s="41">
        <v>3.4499999999999753E-2</v>
      </c>
    </row>
    <row r="79" spans="3:4" ht="45">
      <c r="C79" s="54" t="s">
        <v>135</v>
      </c>
      <c r="D79" s="41">
        <v>6.4999999999999947E-2</v>
      </c>
    </row>
    <row r="80" spans="3:4" ht="45">
      <c r="C80" s="54" t="s">
        <v>139</v>
      </c>
      <c r="D80" s="41">
        <v>6.9000000000000006E-2</v>
      </c>
    </row>
    <row r="81" spans="3:4">
      <c r="C81" s="55" t="s">
        <v>148</v>
      </c>
      <c r="D81" s="41">
        <v>8.5166699469999996E-2</v>
      </c>
    </row>
    <row r="82" spans="3:4" ht="45">
      <c r="C82" s="56" t="s">
        <v>149</v>
      </c>
      <c r="D82" s="41">
        <v>9.8551032298999974E-2</v>
      </c>
    </row>
    <row r="83" spans="3:4" ht="45">
      <c r="C83" s="54" t="s">
        <v>140</v>
      </c>
      <c r="D83" s="41">
        <v>0.10400000000000001</v>
      </c>
    </row>
    <row r="84" spans="3:4">
      <c r="C84" s="54" t="s">
        <v>137</v>
      </c>
      <c r="D84" s="41">
        <v>0.13937400000000011</v>
      </c>
    </row>
  </sheetData>
  <mergeCells count="23">
    <mergeCell ref="A4:C4"/>
    <mergeCell ref="L8:L11"/>
    <mergeCell ref="A6:C6"/>
    <mergeCell ref="A8:A9"/>
    <mergeCell ref="A10:A11"/>
    <mergeCell ref="H13:L13"/>
    <mergeCell ref="C33:D33"/>
    <mergeCell ref="C34:D34"/>
    <mergeCell ref="C41:D41"/>
    <mergeCell ref="C35:C37"/>
    <mergeCell ref="C38:C40"/>
    <mergeCell ref="C27:D27"/>
    <mergeCell ref="C47:D47"/>
    <mergeCell ref="J44:J45"/>
    <mergeCell ref="J46:J47"/>
    <mergeCell ref="C32:D32"/>
    <mergeCell ref="F45:I45"/>
    <mergeCell ref="F46:I46"/>
    <mergeCell ref="F47:I47"/>
    <mergeCell ref="E43:E47"/>
    <mergeCell ref="C42:D42"/>
    <mergeCell ref="F44:H44"/>
    <mergeCell ref="F43:H43"/>
  </mergeCells>
  <phoneticPr fontId="12" type="noConversion"/>
  <pageMargins left="0.7" right="0.7" top="0.75" bottom="0.75" header="0.3" footer="0.3"/>
  <pageSetup paperSize="9" orientation="portrait" r:id="rId1"/>
  <ignoredErrors>
    <ignoredError sqref="D6:K6" numberStoredAsText="1"/>
  </ignoredError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28FC3-D484-4FC8-802F-2582041C209E}">
  <dimension ref="A1"/>
  <sheetViews>
    <sheetView workbookViewId="0">
      <selection activeCell="I13" sqref="I13"/>
    </sheetView>
  </sheetViews>
  <sheetFormatPr defaultRowHeight="1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508B1-2C2F-4658-8DCA-789B5D07532F}">
  <sheetPr>
    <tabColor theme="4" tint="-0.249977111117893"/>
  </sheetPr>
  <dimension ref="A1:P83"/>
  <sheetViews>
    <sheetView tabSelected="1" topLeftCell="B47" workbookViewId="0">
      <selection activeCell="L24" sqref="L24"/>
    </sheetView>
  </sheetViews>
  <sheetFormatPr defaultColWidth="26.28515625" defaultRowHeight="15"/>
  <cols>
    <col min="1" max="2" width="49.42578125" customWidth="1"/>
    <col min="3" max="3" width="44.42578125" customWidth="1"/>
    <col min="4" max="4" width="16.42578125" customWidth="1"/>
    <col min="5" max="15" width="14.85546875" customWidth="1"/>
  </cols>
  <sheetData>
    <row r="1" spans="1:16">
      <c r="A1" s="24" t="s">
        <v>0</v>
      </c>
      <c r="B1" s="36"/>
    </row>
    <row r="2" spans="1:16">
      <c r="A2" s="4" t="s">
        <v>1</v>
      </c>
      <c r="B2" s="37"/>
    </row>
    <row r="3" spans="1:16">
      <c r="A3" s="10" t="s">
        <v>2</v>
      </c>
      <c r="B3" s="37"/>
    </row>
    <row r="4" spans="1:16">
      <c r="A4" s="91" t="s">
        <v>3</v>
      </c>
      <c r="B4" s="91"/>
      <c r="C4" s="91"/>
    </row>
    <row r="6" spans="1:16" ht="18.75" customHeight="1">
      <c r="A6" s="94" t="s">
        <v>5</v>
      </c>
      <c r="B6" s="94"/>
      <c r="C6" s="94" t="s">
        <v>4</v>
      </c>
      <c r="D6" s="7" t="s">
        <v>6</v>
      </c>
      <c r="E6" s="7" t="s">
        <v>7</v>
      </c>
      <c r="F6" s="7" t="s">
        <v>8</v>
      </c>
      <c r="G6" s="7" t="s">
        <v>9</v>
      </c>
      <c r="H6" s="7" t="s">
        <v>10</v>
      </c>
      <c r="I6" s="7" t="s">
        <v>11</v>
      </c>
      <c r="J6" s="7" t="s">
        <v>12</v>
      </c>
      <c r="K6" s="7" t="s">
        <v>13</v>
      </c>
      <c r="L6" s="7">
        <v>2024</v>
      </c>
      <c r="O6" s="7">
        <v>2024</v>
      </c>
    </row>
    <row r="7" spans="1:16" ht="18.75" customHeight="1">
      <c r="A7" s="9" t="s">
        <v>14</v>
      </c>
      <c r="B7" s="9"/>
      <c r="C7" s="9" t="s">
        <v>15</v>
      </c>
      <c r="D7" s="11" t="s">
        <v>4</v>
      </c>
      <c r="E7" s="11" t="s">
        <v>4</v>
      </c>
      <c r="F7" s="11" t="s">
        <v>4</v>
      </c>
      <c r="G7" s="11" t="s">
        <v>4</v>
      </c>
      <c r="H7" s="11" t="s">
        <v>4</v>
      </c>
      <c r="I7" s="11" t="s">
        <v>4</v>
      </c>
      <c r="J7" s="11" t="s">
        <v>4</v>
      </c>
      <c r="K7" s="11" t="s">
        <v>4</v>
      </c>
      <c r="L7" s="11" t="s">
        <v>4</v>
      </c>
      <c r="O7" s="11" t="s">
        <v>4</v>
      </c>
    </row>
    <row r="8" spans="1:16" ht="18.75" customHeight="1">
      <c r="A8" s="95" t="s">
        <v>16</v>
      </c>
      <c r="B8" s="23"/>
      <c r="C8" s="2" t="s">
        <v>17</v>
      </c>
      <c r="D8" s="1">
        <v>99.9</v>
      </c>
      <c r="E8" s="1">
        <v>101.1</v>
      </c>
      <c r="F8" s="1">
        <v>102.2</v>
      </c>
      <c r="G8" s="1">
        <v>102.7</v>
      </c>
      <c r="H8" s="1">
        <v>102.5</v>
      </c>
      <c r="I8" s="1">
        <v>104.4</v>
      </c>
      <c r="J8" s="1">
        <v>112.6</v>
      </c>
      <c r="K8" s="1">
        <v>118.6</v>
      </c>
      <c r="L8" s="92"/>
      <c r="M8" s="8">
        <v>119.52500000000001</v>
      </c>
      <c r="N8" s="8">
        <f>M8/K8</f>
        <v>1.0077993254637438</v>
      </c>
      <c r="O8" s="8">
        <f>N8/8*12</f>
        <v>1.5116989881956158</v>
      </c>
      <c r="P8" s="27">
        <f>K8/G8</f>
        <v>1.1548198636806231</v>
      </c>
    </row>
    <row r="9" spans="1:16" ht="18.75" customHeight="1">
      <c r="A9" s="95" t="s">
        <v>16</v>
      </c>
      <c r="B9" s="23"/>
      <c r="C9" s="2" t="s">
        <v>18</v>
      </c>
      <c r="D9" s="1">
        <v>99.9</v>
      </c>
      <c r="E9" s="1">
        <v>101</v>
      </c>
      <c r="F9" s="1">
        <v>102.1</v>
      </c>
      <c r="G9" s="1">
        <v>102.6</v>
      </c>
      <c r="H9" s="1">
        <v>102.3</v>
      </c>
      <c r="I9" s="1">
        <v>104.2</v>
      </c>
      <c r="J9" s="1">
        <v>112.6</v>
      </c>
      <c r="K9" s="1">
        <v>118.7</v>
      </c>
      <c r="L9" s="93"/>
      <c r="M9" s="8">
        <v>119.55</v>
      </c>
      <c r="N9" s="8">
        <f>M9/K9</f>
        <v>1.0071609098567817</v>
      </c>
      <c r="O9" s="8">
        <f>N9/8*12</f>
        <v>1.5107413647851726</v>
      </c>
      <c r="P9" s="27">
        <f>K9/G9</f>
        <v>1.1569200779727096</v>
      </c>
    </row>
    <row r="10" spans="1:16" ht="18.75" customHeight="1">
      <c r="A10" s="95" t="s">
        <v>19</v>
      </c>
      <c r="B10" s="23"/>
      <c r="C10" s="2" t="s">
        <v>17</v>
      </c>
      <c r="D10" s="1">
        <v>-0.1</v>
      </c>
      <c r="E10" s="1">
        <v>1.2</v>
      </c>
      <c r="F10" s="1">
        <v>1.1000000000000001</v>
      </c>
      <c r="G10" s="1">
        <v>0.5</v>
      </c>
      <c r="H10" s="1">
        <v>-0.2</v>
      </c>
      <c r="I10" s="1">
        <v>1.9</v>
      </c>
      <c r="J10" s="1">
        <v>7.9</v>
      </c>
      <c r="K10" s="1">
        <v>5.3</v>
      </c>
      <c r="L10" s="93"/>
    </row>
    <row r="11" spans="1:16" ht="18.75" customHeight="1">
      <c r="A11" s="95" t="s">
        <v>19</v>
      </c>
      <c r="B11" s="23"/>
      <c r="C11" s="2" t="s">
        <v>18</v>
      </c>
      <c r="D11" s="1">
        <v>-0.1</v>
      </c>
      <c r="E11" s="1">
        <v>1.1000000000000001</v>
      </c>
      <c r="F11" s="1">
        <v>1.1000000000000001</v>
      </c>
      <c r="G11" s="1">
        <v>0.5</v>
      </c>
      <c r="H11" s="1">
        <v>-0.3</v>
      </c>
      <c r="I11" s="1">
        <v>1.9</v>
      </c>
      <c r="J11" s="1">
        <v>8.1</v>
      </c>
      <c r="K11" s="1">
        <v>5.4</v>
      </c>
      <c r="L11" s="93"/>
    </row>
    <row r="13" spans="1:16">
      <c r="H13" s="82" t="s">
        <v>20</v>
      </c>
      <c r="I13" s="83"/>
      <c r="J13" s="84"/>
      <c r="K13" s="84"/>
      <c r="L13" s="85"/>
    </row>
    <row r="14" spans="1:16">
      <c r="H14" s="8">
        <v>0.97099999999999997</v>
      </c>
      <c r="I14" s="8">
        <v>0.97099999999999997</v>
      </c>
      <c r="J14" s="8">
        <v>0.97099999999999997</v>
      </c>
      <c r="K14" s="8">
        <v>0.97099999999999997</v>
      </c>
      <c r="L14" s="8">
        <v>0.97099999999999997</v>
      </c>
      <c r="M14" s="8">
        <v>0.97099999999999997</v>
      </c>
    </row>
    <row r="15" spans="1:16">
      <c r="G15" s="7" t="s">
        <v>21</v>
      </c>
      <c r="H15" s="6">
        <v>0.5</v>
      </c>
      <c r="I15" s="6">
        <v>0</v>
      </c>
      <c r="J15" s="12">
        <v>1.9</v>
      </c>
      <c r="K15" s="12">
        <v>8.1</v>
      </c>
      <c r="L15" s="13">
        <v>1.5</v>
      </c>
      <c r="M15" s="8"/>
    </row>
    <row r="17" spans="2:14">
      <c r="H17">
        <f>1+H14*H15%</f>
        <v>1.0048550000000001</v>
      </c>
      <c r="I17">
        <f t="shared" ref="I17:L17" si="0">1+I14*I15%</f>
        <v>1</v>
      </c>
      <c r="J17">
        <f t="shared" si="0"/>
        <v>1.0184489999999999</v>
      </c>
      <c r="K17">
        <f t="shared" si="0"/>
        <v>1.078651</v>
      </c>
      <c r="L17">
        <f t="shared" si="0"/>
        <v>1.0145649999999999</v>
      </c>
      <c r="M17">
        <f>PRODUCT(H17:L17)</f>
        <v>1.1199625752677849</v>
      </c>
      <c r="N17" s="26">
        <f>M17-1</f>
        <v>0.11996257526778487</v>
      </c>
    </row>
    <row r="18" spans="2:14">
      <c r="H18">
        <f>H17-1</f>
        <v>4.8550000000000537E-3</v>
      </c>
      <c r="I18">
        <f t="shared" ref="I18:M18" si="1">I17-1</f>
        <v>0</v>
      </c>
      <c r="J18">
        <f t="shared" si="1"/>
        <v>1.8448999999999938E-2</v>
      </c>
      <c r="K18">
        <f t="shared" si="1"/>
        <v>7.8651000000000026E-2</v>
      </c>
      <c r="L18">
        <f t="shared" si="1"/>
        <v>1.4564999999999939E-2</v>
      </c>
      <c r="M18">
        <f t="shared" si="1"/>
        <v>0.11996257526778487</v>
      </c>
    </row>
    <row r="19" spans="2:14">
      <c r="L19">
        <f>PRODUCT(H17:K17)</f>
        <v>1.1038844975608118</v>
      </c>
    </row>
    <row r="20" spans="2:14">
      <c r="L20" s="25">
        <f>L19-1</f>
        <v>0.10388449756081175</v>
      </c>
    </row>
    <row r="23" spans="2:14">
      <c r="H23" s="6">
        <v>0.8</v>
      </c>
      <c r="I23" s="6">
        <v>0.8</v>
      </c>
      <c r="J23" s="12">
        <v>0.97</v>
      </c>
      <c r="K23" s="12">
        <v>0.80900000000000005</v>
      </c>
      <c r="L23" s="13">
        <v>0.80200000000000005</v>
      </c>
      <c r="M23" s="8">
        <v>0.97</v>
      </c>
    </row>
    <row r="24" spans="2:14">
      <c r="H24">
        <f>1+H23*H15%</f>
        <v>1.004</v>
      </c>
      <c r="I24">
        <f t="shared" ref="I24:M24" si="2">1+I23*I15%</f>
        <v>1</v>
      </c>
      <c r="J24">
        <f t="shared" si="2"/>
        <v>1.0184299999999999</v>
      </c>
      <c r="K24">
        <f t="shared" si="2"/>
        <v>1.0655289999999999</v>
      </c>
      <c r="L24">
        <f>1+L23*L15%</f>
        <v>1.01203</v>
      </c>
      <c r="M24">
        <f t="shared" si="2"/>
        <v>1</v>
      </c>
    </row>
    <row r="25" spans="2:14">
      <c r="H25" s="27">
        <f>H24-1</f>
        <v>4.0000000000000036E-3</v>
      </c>
      <c r="I25" s="27">
        <f t="shared" ref="I25:M25" si="3">I24-1</f>
        <v>0</v>
      </c>
      <c r="J25" s="27">
        <f t="shared" si="3"/>
        <v>1.8429999999999946E-2</v>
      </c>
      <c r="K25" s="27">
        <f t="shared" si="3"/>
        <v>6.5528999999999948E-2</v>
      </c>
      <c r="L25" s="27">
        <f t="shared" si="3"/>
        <v>1.2029999999999985E-2</v>
      </c>
      <c r="M25" s="27">
        <f t="shared" si="3"/>
        <v>0</v>
      </c>
    </row>
    <row r="27" spans="2:14" ht="18.75">
      <c r="C27" s="89" t="s">
        <v>129</v>
      </c>
      <c r="D27" s="90"/>
      <c r="H27">
        <f>H10/100</f>
        <v>-2E-3</v>
      </c>
      <c r="I27">
        <f t="shared" ref="I27:K27" si="4">I10/100</f>
        <v>1.9E-2</v>
      </c>
      <c r="J27">
        <f t="shared" si="4"/>
        <v>7.9000000000000001E-2</v>
      </c>
      <c r="K27">
        <f t="shared" si="4"/>
        <v>5.2999999999999999E-2</v>
      </c>
      <c r="L27">
        <f t="shared" ref="L27" si="5">L15/100</f>
        <v>1.4999999999999999E-2</v>
      </c>
    </row>
    <row r="28" spans="2:14">
      <c r="B28" s="38"/>
      <c r="C28" s="38"/>
      <c r="D28" s="38"/>
      <c r="E28" s="38"/>
      <c r="F28" s="38"/>
      <c r="G28" s="38"/>
      <c r="H28" s="38"/>
      <c r="I28" s="38"/>
      <c r="J28" s="38"/>
    </row>
    <row r="29" spans="2:14">
      <c r="B29" s="38"/>
      <c r="C29" s="38"/>
      <c r="D29" s="38"/>
      <c r="E29" s="38"/>
      <c r="F29" s="38"/>
      <c r="G29" s="38"/>
      <c r="H29" s="38"/>
      <c r="I29" s="38"/>
      <c r="J29" s="38"/>
      <c r="K29" s="38"/>
      <c r="L29" s="38"/>
    </row>
    <row r="30" spans="2:14">
      <c r="B30" s="38"/>
      <c r="C30" s="40" t="s">
        <v>117</v>
      </c>
      <c r="D30" s="39"/>
      <c r="E30" s="39"/>
      <c r="F30" s="39"/>
      <c r="G30" s="39"/>
      <c r="H30" s="39"/>
      <c r="I30" s="39"/>
      <c r="J30" s="38"/>
      <c r="K30" s="38"/>
      <c r="L30" s="38"/>
    </row>
    <row r="31" spans="2:14" ht="15.75" thickBot="1">
      <c r="B31" s="38"/>
      <c r="C31" s="39"/>
      <c r="D31" s="39"/>
      <c r="E31" s="39"/>
      <c r="F31" s="39"/>
      <c r="G31" s="39"/>
      <c r="H31" s="39"/>
      <c r="I31" s="39"/>
      <c r="J31" s="38"/>
      <c r="K31" s="38"/>
      <c r="L31" s="38"/>
    </row>
    <row r="32" spans="2:14" ht="43.5" customHeight="1" thickTop="1">
      <c r="B32" s="38"/>
      <c r="C32" s="106"/>
      <c r="D32" s="107"/>
      <c r="E32" s="45">
        <v>2020</v>
      </c>
      <c r="F32" s="45">
        <v>2021</v>
      </c>
      <c r="G32" s="45">
        <v>2022</v>
      </c>
      <c r="H32" s="45">
        <v>2023</v>
      </c>
      <c r="I32" s="45" t="s">
        <v>122</v>
      </c>
      <c r="J32" s="45" t="s">
        <v>123</v>
      </c>
      <c r="K32" s="38"/>
      <c r="L32" s="38"/>
    </row>
    <row r="33" spans="2:12" ht="18.75" customHeight="1">
      <c r="B33" s="38"/>
      <c r="C33" s="96" t="s">
        <v>130</v>
      </c>
      <c r="D33" s="97"/>
      <c r="E33" s="47">
        <v>4.0000000000000036E-3</v>
      </c>
      <c r="F33" s="46">
        <v>0</v>
      </c>
      <c r="G33" s="46">
        <v>1.8429999999999946E-2</v>
      </c>
      <c r="H33" s="46">
        <v>6.5528999999999948E-2</v>
      </c>
      <c r="I33" s="46">
        <f>PRODUCT(E51:H51)-1</f>
        <v>8.9507366267880029E-2</v>
      </c>
      <c r="J33" s="46">
        <f>PRODUCT(G51:H51)-1</f>
        <v>8.5166699469999996E-2</v>
      </c>
      <c r="K33" s="38"/>
      <c r="L33" s="38"/>
    </row>
    <row r="34" spans="2:12" ht="18.75" customHeight="1">
      <c r="B34" s="38"/>
      <c r="C34" s="96" t="s">
        <v>146</v>
      </c>
      <c r="D34" s="97"/>
      <c r="E34" s="47">
        <v>4.8550000000000537E-3</v>
      </c>
      <c r="F34" s="46">
        <v>0</v>
      </c>
      <c r="G34" s="46">
        <v>1.8448999999999938E-2</v>
      </c>
      <c r="H34" s="46">
        <v>7.8651000000000026E-2</v>
      </c>
      <c r="I34" s="46">
        <f t="shared" ref="I34:I42" si="6">PRODUCT(E52:H52)-1</f>
        <v>0.10388449756081175</v>
      </c>
      <c r="J34" s="46">
        <f t="shared" ref="J34:J42" si="7">PRODUCT(G52:H52)-1</f>
        <v>9.8551032298999974E-2</v>
      </c>
      <c r="K34" s="38"/>
      <c r="L34" s="38"/>
    </row>
    <row r="35" spans="2:12" ht="18.75" customHeight="1">
      <c r="B35" s="38"/>
      <c r="C35" s="105" t="s">
        <v>132</v>
      </c>
      <c r="D35" s="49" t="s">
        <v>114</v>
      </c>
      <c r="E35" s="47">
        <v>4.0567951318459805E-3</v>
      </c>
      <c r="F35" s="46">
        <v>7.0707070707070052E-3</v>
      </c>
      <c r="G35" s="46">
        <v>1.1033099297893534E-2</v>
      </c>
      <c r="H35" s="46">
        <v>2.876984126984139E-2</v>
      </c>
      <c r="I35" s="46">
        <f t="shared" si="6"/>
        <v>5.1724137931034697E-2</v>
      </c>
      <c r="J35" s="46">
        <f t="shared" si="7"/>
        <v>4.0120361083249678E-2</v>
      </c>
      <c r="K35" s="38"/>
      <c r="L35" s="38"/>
    </row>
    <row r="36" spans="2:12" ht="18.75" customHeight="1">
      <c r="B36" s="38"/>
      <c r="C36" s="96"/>
      <c r="D36" s="49" t="s">
        <v>115</v>
      </c>
      <c r="E36" s="47">
        <v>7.1283095723013723E-3</v>
      </c>
      <c r="F36" s="46">
        <v>8.0889787664306656E-3</v>
      </c>
      <c r="G36" s="46">
        <v>1.0030090270812364E-2</v>
      </c>
      <c r="H36" s="46">
        <v>2.1847070506454846E-2</v>
      </c>
      <c r="I36" s="46">
        <f t="shared" si="6"/>
        <v>4.7861507128309277E-2</v>
      </c>
      <c r="J36" s="46">
        <f t="shared" si="7"/>
        <v>3.2096288866599654E-2</v>
      </c>
      <c r="K36" s="38"/>
      <c r="L36" s="38"/>
    </row>
    <row r="37" spans="2:12" ht="18.75" customHeight="1">
      <c r="B37" s="38"/>
      <c r="C37" s="96"/>
      <c r="D37" s="49" t="s">
        <v>116</v>
      </c>
      <c r="E37" s="47">
        <v>2.0040080160321772E-3</v>
      </c>
      <c r="F37" s="46">
        <v>0</v>
      </c>
      <c r="G37" s="46">
        <v>1.0999999999999899E-2</v>
      </c>
      <c r="H37" s="46">
        <v>5.3412462908011937E-2</v>
      </c>
      <c r="I37" s="46">
        <f t="shared" si="6"/>
        <v>6.7134268537074382E-2</v>
      </c>
      <c r="J37" s="46">
        <f t="shared" si="7"/>
        <v>6.4999999999999947E-2</v>
      </c>
      <c r="K37" s="38"/>
      <c r="L37" s="38"/>
    </row>
    <row r="38" spans="2:12" ht="18.75" customHeight="1">
      <c r="B38" s="38"/>
      <c r="C38" s="105" t="s">
        <v>131</v>
      </c>
      <c r="D38" s="49" t="s">
        <v>114</v>
      </c>
      <c r="E38" s="47">
        <v>5.0709939148072536E-3</v>
      </c>
      <c r="F38" s="46">
        <v>6.0544904137236344E-3</v>
      </c>
      <c r="G38" s="46">
        <v>1.1033099297893534E-2</v>
      </c>
      <c r="H38" s="46">
        <v>2.876984126984139E-2</v>
      </c>
      <c r="I38" s="46">
        <f t="shared" si="6"/>
        <v>5.1724137931034697E-2</v>
      </c>
      <c r="J38" s="46">
        <f t="shared" si="7"/>
        <v>4.0120361083249678E-2</v>
      </c>
      <c r="K38" s="38"/>
      <c r="L38" s="38"/>
    </row>
    <row r="39" spans="2:12" ht="18.75" customHeight="1">
      <c r="B39" s="38"/>
      <c r="C39" s="96"/>
      <c r="D39" s="49" t="s">
        <v>115</v>
      </c>
      <c r="E39" s="47">
        <v>7.135575942915473E-3</v>
      </c>
      <c r="F39" s="46">
        <v>9.109311740890691E-3</v>
      </c>
      <c r="G39" s="46">
        <v>1.0030090270812364E-2</v>
      </c>
      <c r="H39" s="46">
        <v>2.1847070506454846E-2</v>
      </c>
      <c r="I39" s="46">
        <f t="shared" si="6"/>
        <v>4.8929663608562768E-2</v>
      </c>
      <c r="J39" s="46">
        <f t="shared" si="7"/>
        <v>3.2096288866599654E-2</v>
      </c>
      <c r="K39" s="38"/>
      <c r="L39" s="38"/>
    </row>
    <row r="40" spans="2:12" ht="18.75" customHeight="1">
      <c r="B40" s="38"/>
      <c r="C40" s="96"/>
      <c r="D40" s="49" t="s">
        <v>116</v>
      </c>
      <c r="E40" s="47">
        <v>2.0040080160321772E-3</v>
      </c>
      <c r="F40" s="46">
        <v>0</v>
      </c>
      <c r="G40" s="46">
        <v>1.0999999999999899E-2</v>
      </c>
      <c r="H40" s="46">
        <v>5.3412462908011937E-2</v>
      </c>
      <c r="I40" s="46">
        <f t="shared" si="6"/>
        <v>6.7134268537074382E-2</v>
      </c>
      <c r="J40" s="46">
        <f t="shared" si="7"/>
        <v>6.4999999999999947E-2</v>
      </c>
      <c r="K40" s="38"/>
      <c r="L40" s="38"/>
    </row>
    <row r="41" spans="2:12" ht="18.75" customHeight="1">
      <c r="B41" s="38"/>
      <c r="C41" s="96" t="s">
        <v>119</v>
      </c>
      <c r="D41" s="97"/>
      <c r="E41" s="47">
        <v>2.0636942675159364E-2</v>
      </c>
      <c r="F41" s="46">
        <v>-1.4977533699451762E-3</v>
      </c>
      <c r="G41" s="46">
        <v>4.750000000000032E-3</v>
      </c>
      <c r="H41" s="46">
        <v>2.9609355561084572E-2</v>
      </c>
      <c r="I41" s="46">
        <f t="shared" si="6"/>
        <v>5.42675159235666E-2</v>
      </c>
      <c r="J41" s="46">
        <f t="shared" si="7"/>
        <v>3.4499999999999753E-2</v>
      </c>
      <c r="K41" s="38"/>
      <c r="L41" s="38"/>
    </row>
    <row r="42" spans="2:12" ht="18.75" customHeight="1" thickBot="1">
      <c r="B42" s="38"/>
      <c r="C42" s="96" t="s">
        <v>118</v>
      </c>
      <c r="D42" s="97"/>
      <c r="E42" s="48">
        <v>-2E-3</v>
      </c>
      <c r="F42" s="50">
        <v>1.9E-2</v>
      </c>
      <c r="G42" s="50">
        <v>7.9000000000000001E-2</v>
      </c>
      <c r="H42" s="50">
        <v>5.2999999999999999E-2</v>
      </c>
      <c r="I42" s="46">
        <f t="shared" si="6"/>
        <v>0.1554590038939998</v>
      </c>
      <c r="J42" s="46">
        <f t="shared" si="7"/>
        <v>0.13618699999999984</v>
      </c>
      <c r="K42" s="38"/>
      <c r="L42" s="38"/>
    </row>
    <row r="43" spans="2:12" ht="18.75" customHeight="1" thickTop="1">
      <c r="B43" s="38"/>
      <c r="C43" s="39"/>
      <c r="D43" s="39"/>
      <c r="E43" s="98" t="s">
        <v>120</v>
      </c>
      <c r="F43" s="100" t="s">
        <v>124</v>
      </c>
      <c r="G43" s="100"/>
      <c r="H43" s="101"/>
      <c r="I43" s="47">
        <v>6.6000000000000003E-2</v>
      </c>
      <c r="J43" s="46">
        <f>4/98</f>
        <v>4.0816326530612242E-2</v>
      </c>
      <c r="K43" s="38"/>
    </row>
    <row r="44" spans="2:12" ht="18.75" customHeight="1" thickBot="1">
      <c r="B44" s="38"/>
      <c r="C44" s="39"/>
      <c r="D44" s="39"/>
      <c r="E44" s="99"/>
      <c r="F44" s="102" t="s">
        <v>125</v>
      </c>
      <c r="G44" s="102"/>
      <c r="H44" s="103"/>
      <c r="I44" s="51">
        <v>6.8000000000000005E-2</v>
      </c>
      <c r="J44" s="61">
        <v>6.9000000000000006E-2</v>
      </c>
      <c r="K44" s="38"/>
      <c r="L44" s="38"/>
    </row>
    <row r="45" spans="2:12" ht="18.75" customHeight="1" thickTop="1">
      <c r="B45" s="38"/>
      <c r="C45" s="39"/>
      <c r="D45" s="39"/>
      <c r="E45" s="99"/>
      <c r="F45" s="102" t="s">
        <v>126</v>
      </c>
      <c r="G45" s="102"/>
      <c r="H45" s="102"/>
      <c r="I45" s="104"/>
      <c r="J45" s="62"/>
      <c r="K45" s="38"/>
      <c r="L45" s="38"/>
    </row>
    <row r="46" spans="2:12" ht="18.75" customHeight="1">
      <c r="B46" s="38"/>
      <c r="C46" s="39"/>
      <c r="D46" s="39"/>
      <c r="E46" s="99"/>
      <c r="F46" s="102" t="s">
        <v>127</v>
      </c>
      <c r="G46" s="102"/>
      <c r="H46" s="102"/>
      <c r="I46" s="103"/>
      <c r="J46" s="63">
        <v>0.104</v>
      </c>
      <c r="K46" s="38"/>
      <c r="L46" s="38"/>
    </row>
    <row r="47" spans="2:12" ht="18.75" customHeight="1" thickBot="1">
      <c r="B47" s="38"/>
      <c r="C47" s="60" t="s">
        <v>121</v>
      </c>
      <c r="D47" s="60"/>
      <c r="E47" s="99"/>
      <c r="F47" s="102" t="s">
        <v>128</v>
      </c>
      <c r="G47" s="102"/>
      <c r="H47" s="102"/>
      <c r="I47" s="103"/>
      <c r="J47" s="64"/>
      <c r="K47" s="38"/>
      <c r="L47" s="38"/>
    </row>
    <row r="48" spans="2:12" ht="15.75" thickTop="1">
      <c r="B48" s="38"/>
      <c r="C48" s="38"/>
      <c r="D48" s="38"/>
      <c r="E48" s="43"/>
      <c r="F48" s="44"/>
      <c r="G48" s="44"/>
      <c r="H48" s="44"/>
      <c r="I48" s="44"/>
      <c r="J48" s="38"/>
      <c r="K48" s="38"/>
      <c r="L48" s="38"/>
    </row>
    <row r="49" spans="2:12">
      <c r="B49" s="38"/>
      <c r="C49" s="38"/>
      <c r="D49" s="38"/>
      <c r="E49" s="43"/>
      <c r="F49" s="44"/>
      <c r="G49" s="44"/>
      <c r="H49" s="44"/>
      <c r="I49" s="44"/>
      <c r="J49" s="38"/>
      <c r="K49" s="38"/>
      <c r="L49" s="38"/>
    </row>
    <row r="50" spans="2:12">
      <c r="B50" s="38"/>
      <c r="C50" s="38"/>
      <c r="D50" s="38"/>
      <c r="E50" s="38"/>
      <c r="F50" s="38"/>
      <c r="G50" s="38"/>
      <c r="H50" s="38"/>
      <c r="I50" s="38"/>
      <c r="J50" s="38"/>
      <c r="K50" s="38"/>
      <c r="L50" s="38"/>
    </row>
    <row r="51" spans="2:12">
      <c r="E51" s="42">
        <f>1+E33</f>
        <v>1.004</v>
      </c>
      <c r="F51" s="42">
        <f t="shared" ref="F51:H51" si="8">1+F33</f>
        <v>1</v>
      </c>
      <c r="G51" s="42">
        <f t="shared" si="8"/>
        <v>1.0184299999999999</v>
      </c>
      <c r="H51" s="42">
        <f t="shared" si="8"/>
        <v>1.0655289999999999</v>
      </c>
    </row>
    <row r="52" spans="2:12">
      <c r="E52" s="42">
        <f t="shared" ref="E52:H60" si="9">1+E34</f>
        <v>1.0048550000000001</v>
      </c>
      <c r="F52" s="42">
        <f t="shared" si="9"/>
        <v>1</v>
      </c>
      <c r="G52" s="42">
        <f t="shared" si="9"/>
        <v>1.0184489999999999</v>
      </c>
      <c r="H52" s="42">
        <f t="shared" si="9"/>
        <v>1.078651</v>
      </c>
    </row>
    <row r="53" spans="2:12">
      <c r="E53" s="42">
        <f t="shared" si="9"/>
        <v>1.004056795131846</v>
      </c>
      <c r="F53" s="42">
        <f t="shared" si="9"/>
        <v>1.007070707070707</v>
      </c>
      <c r="G53" s="42">
        <f t="shared" si="9"/>
        <v>1.0110330992978935</v>
      </c>
      <c r="H53" s="42">
        <f t="shared" si="9"/>
        <v>1.0287698412698414</v>
      </c>
    </row>
    <row r="54" spans="2:12">
      <c r="E54" s="42">
        <f t="shared" si="9"/>
        <v>1.0071283095723014</v>
      </c>
      <c r="F54" s="42">
        <f t="shared" si="9"/>
        <v>1.0080889787664307</v>
      </c>
      <c r="G54" s="42">
        <f t="shared" si="9"/>
        <v>1.0100300902708124</v>
      </c>
      <c r="H54" s="42">
        <f t="shared" si="9"/>
        <v>1.0218470705064548</v>
      </c>
    </row>
    <row r="55" spans="2:12">
      <c r="E55" s="42">
        <f t="shared" si="9"/>
        <v>1.0020040080160322</v>
      </c>
      <c r="F55" s="42">
        <f t="shared" si="9"/>
        <v>1</v>
      </c>
      <c r="G55" s="42">
        <f t="shared" si="9"/>
        <v>1.0109999999999999</v>
      </c>
      <c r="H55" s="42">
        <f t="shared" si="9"/>
        <v>1.0534124629080119</v>
      </c>
    </row>
    <row r="56" spans="2:12">
      <c r="E56" s="42">
        <f t="shared" si="9"/>
        <v>1.0050709939148073</v>
      </c>
      <c r="F56" s="42">
        <f t="shared" si="9"/>
        <v>1.0060544904137236</v>
      </c>
      <c r="G56" s="42">
        <f t="shared" si="9"/>
        <v>1.0110330992978935</v>
      </c>
      <c r="H56" s="42">
        <f t="shared" si="9"/>
        <v>1.0287698412698414</v>
      </c>
    </row>
    <row r="57" spans="2:12">
      <c r="E57" s="42">
        <f t="shared" si="9"/>
        <v>1.0071355759429155</v>
      </c>
      <c r="F57" s="42">
        <f t="shared" si="9"/>
        <v>1.0091093117408907</v>
      </c>
      <c r="G57" s="42">
        <f t="shared" si="9"/>
        <v>1.0100300902708124</v>
      </c>
      <c r="H57" s="42">
        <f t="shared" si="9"/>
        <v>1.0218470705064548</v>
      </c>
    </row>
    <row r="58" spans="2:12">
      <c r="E58" s="42">
        <f t="shared" si="9"/>
        <v>1.0020040080160322</v>
      </c>
      <c r="F58" s="42">
        <f t="shared" si="9"/>
        <v>1</v>
      </c>
      <c r="G58" s="42">
        <f t="shared" si="9"/>
        <v>1.0109999999999999</v>
      </c>
      <c r="H58" s="42">
        <f t="shared" si="9"/>
        <v>1.0534124629080119</v>
      </c>
    </row>
    <row r="59" spans="2:12">
      <c r="E59" s="42">
        <f t="shared" si="9"/>
        <v>1.0206369426751594</v>
      </c>
      <c r="F59" s="42">
        <f t="shared" si="9"/>
        <v>0.99850224663005482</v>
      </c>
      <c r="G59" s="42">
        <f t="shared" si="9"/>
        <v>1.00475</v>
      </c>
      <c r="H59" s="42">
        <f t="shared" si="9"/>
        <v>1.0296093555610846</v>
      </c>
    </row>
    <row r="60" spans="2:12">
      <c r="E60" s="42">
        <f t="shared" si="9"/>
        <v>0.998</v>
      </c>
      <c r="F60" s="42">
        <f t="shared" si="9"/>
        <v>1.0189999999999999</v>
      </c>
      <c r="G60" s="42">
        <f t="shared" si="9"/>
        <v>1.079</v>
      </c>
      <c r="H60" s="42">
        <f t="shared" si="9"/>
        <v>1.0529999999999999</v>
      </c>
    </row>
    <row r="61" spans="2:12">
      <c r="E61" s="42"/>
      <c r="F61" s="42"/>
      <c r="G61" s="42"/>
      <c r="H61" s="42"/>
    </row>
    <row r="62" spans="2:12">
      <c r="E62" s="42"/>
      <c r="F62" s="42"/>
      <c r="G62" s="42"/>
      <c r="H62" s="42"/>
    </row>
    <row r="77" spans="3:4" ht="45">
      <c r="C77" s="52" t="s">
        <v>133</v>
      </c>
      <c r="D77" s="41">
        <v>4.7861507128309277E-2</v>
      </c>
    </row>
    <row r="78" spans="3:4" ht="45">
      <c r="C78" s="52" t="s">
        <v>134</v>
      </c>
      <c r="D78" s="41">
        <v>5.42675159235666E-2</v>
      </c>
    </row>
    <row r="79" spans="3:4" ht="45">
      <c r="C79" s="52" t="s">
        <v>135</v>
      </c>
      <c r="D79" s="41">
        <v>6.7134268537074382E-2</v>
      </c>
    </row>
    <row r="80" spans="3:4" ht="45">
      <c r="C80" s="52" t="s">
        <v>138</v>
      </c>
      <c r="D80" s="41">
        <v>6.8000000000000005E-2</v>
      </c>
    </row>
    <row r="81" spans="3:4">
      <c r="C81" s="35" t="s">
        <v>148</v>
      </c>
      <c r="D81" s="41">
        <v>8.9507366267880029E-2</v>
      </c>
    </row>
    <row r="82" spans="3:4" ht="45">
      <c r="C82" s="53" t="s">
        <v>150</v>
      </c>
      <c r="D82" s="41">
        <v>0.10388449756081175</v>
      </c>
    </row>
    <row r="83" spans="3:4">
      <c r="C83" s="52" t="s">
        <v>136</v>
      </c>
      <c r="D83" s="41">
        <v>0.157539039682</v>
      </c>
    </row>
  </sheetData>
  <mergeCells count="23">
    <mergeCell ref="C38:C40"/>
    <mergeCell ref="A4:C4"/>
    <mergeCell ref="A6:C6"/>
    <mergeCell ref="A8:A9"/>
    <mergeCell ref="L8:L11"/>
    <mergeCell ref="A10:A11"/>
    <mergeCell ref="H13:L13"/>
    <mergeCell ref="C27:D27"/>
    <mergeCell ref="C32:D32"/>
    <mergeCell ref="C33:D33"/>
    <mergeCell ref="C34:D34"/>
    <mergeCell ref="C35:C37"/>
    <mergeCell ref="J44:J45"/>
    <mergeCell ref="F45:I45"/>
    <mergeCell ref="F46:I46"/>
    <mergeCell ref="J46:J47"/>
    <mergeCell ref="C47:D47"/>
    <mergeCell ref="F47:I47"/>
    <mergeCell ref="C41:D41"/>
    <mergeCell ref="C42:D42"/>
    <mergeCell ref="E43:E47"/>
    <mergeCell ref="F43:H43"/>
    <mergeCell ref="F44:H44"/>
  </mergeCell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30C2D-000D-4E29-805E-AF3F7AA56850}">
  <dimension ref="F4:F35"/>
  <sheetViews>
    <sheetView workbookViewId="0">
      <selection activeCell="F16" sqref="F16"/>
    </sheetView>
  </sheetViews>
  <sheetFormatPr defaultRowHeight="15"/>
  <cols>
    <col min="6" max="6" width="145.42578125" customWidth="1"/>
  </cols>
  <sheetData>
    <row r="4" spans="6:6" ht="44.25" customHeight="1">
      <c r="F4" s="28" t="s">
        <v>40</v>
      </c>
    </row>
    <row r="5" spans="6:6" ht="87" customHeight="1">
      <c r="F5" s="29" t="s">
        <v>41</v>
      </c>
    </row>
    <row r="6" spans="6:6" ht="87" customHeight="1">
      <c r="F6" s="29" t="s">
        <v>42</v>
      </c>
    </row>
    <row r="14" spans="6:6" ht="26.25">
      <c r="F14" s="28" t="s">
        <v>43</v>
      </c>
    </row>
    <row r="15" spans="6:6" ht="72">
      <c r="F15" s="29" t="s">
        <v>44</v>
      </c>
    </row>
    <row r="16" spans="6:6" ht="72">
      <c r="F16" s="29" t="s">
        <v>45</v>
      </c>
    </row>
    <row r="23" spans="6:6" ht="26.25">
      <c r="F23" s="28" t="s">
        <v>46</v>
      </c>
    </row>
    <row r="24" spans="6:6" ht="54">
      <c r="F24" s="29" t="s">
        <v>47</v>
      </c>
    </row>
    <row r="25" spans="6:6" ht="18">
      <c r="F25" s="29" t="s">
        <v>48</v>
      </c>
    </row>
    <row r="26" spans="6:6" ht="18">
      <c r="F26" s="29" t="s">
        <v>49</v>
      </c>
    </row>
    <row r="27" spans="6:6" ht="18">
      <c r="F27" s="29" t="s">
        <v>50</v>
      </c>
    </row>
    <row r="28" spans="6:6" ht="36">
      <c r="F28" s="30" t="s">
        <v>51</v>
      </c>
    </row>
    <row r="35" spans="6:6">
      <c r="F35" s="31" t="s">
        <v>52</v>
      </c>
    </row>
  </sheetData>
  <hyperlinks>
    <hyperlink ref="F35" r:id="rId1" xr:uid="{4BC06CF5-04C7-42CC-8743-CDBA89825E65}"/>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8D3ED-0E79-4B21-8EDF-465C1AF58B2B}">
  <dimension ref="J12:Q31"/>
  <sheetViews>
    <sheetView workbookViewId="0">
      <selection activeCell="Q30" sqref="Q30"/>
    </sheetView>
  </sheetViews>
  <sheetFormatPr defaultRowHeight="15"/>
  <sheetData>
    <row r="12" spans="13:13">
      <c r="M12" s="42">
        <f>7%/(1-9%)</f>
        <v>7.6923076923076927E-2</v>
      </c>
    </row>
    <row r="24" spans="10:17">
      <c r="M24">
        <f>19040/24116-1</f>
        <v>-0.21048266710897334</v>
      </c>
      <c r="N24">
        <f>21017/25789-1</f>
        <v>-0.18504013339020509</v>
      </c>
      <c r="O24">
        <f>N24-M24</f>
        <v>2.5442533718768257E-2</v>
      </c>
    </row>
    <row r="28" spans="10:17">
      <c r="Q28">
        <f>1923*13</f>
        <v>24999</v>
      </c>
    </row>
    <row r="29" spans="10:17">
      <c r="Q29">
        <f>2692*13</f>
        <v>34996</v>
      </c>
    </row>
    <row r="30" spans="10:17">
      <c r="Q30" s="27">
        <f>6.9%*4.5%</f>
        <v>3.1050000000000001E-3</v>
      </c>
    </row>
    <row r="31" spans="10:17">
      <c r="J31"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AEC53-8E39-4BBA-B930-8FCEC3FCF531}">
  <sheetPr>
    <tabColor theme="3" tint="0.499984740745262"/>
  </sheetPr>
  <dimension ref="A1:O10"/>
  <sheetViews>
    <sheetView topLeftCell="G90" workbookViewId="0">
      <selection activeCell="K212" sqref="K212"/>
    </sheetView>
  </sheetViews>
  <sheetFormatPr defaultColWidth="26.28515625" defaultRowHeight="15"/>
  <cols>
    <col min="1" max="1" width="41.7109375" style="14" customWidth="1"/>
    <col min="2" max="16384" width="26.28515625" style="14"/>
  </cols>
  <sheetData>
    <row r="1" spans="1:15">
      <c r="A1" s="22" t="s">
        <v>22</v>
      </c>
    </row>
    <row r="2" spans="1:15">
      <c r="A2" s="15" t="s">
        <v>23</v>
      </c>
    </row>
    <row r="3" spans="1:15">
      <c r="A3" s="15" t="s">
        <v>2</v>
      </c>
    </row>
    <row r="4" spans="1:15">
      <c r="A4" s="109" t="s">
        <v>24</v>
      </c>
      <c r="B4" s="109"/>
      <c r="C4" s="109"/>
      <c r="D4" s="109"/>
    </row>
    <row r="5" spans="1:15">
      <c r="A5" s="16" t="s">
        <v>25</v>
      </c>
    </row>
    <row r="7" spans="1:15">
      <c r="A7" s="20" t="s">
        <v>5</v>
      </c>
      <c r="B7" s="21" t="s">
        <v>26</v>
      </c>
      <c r="C7" s="21" t="s">
        <v>27</v>
      </c>
      <c r="D7" s="21" t="s">
        <v>28</v>
      </c>
      <c r="E7" s="21" t="s">
        <v>29</v>
      </c>
      <c r="F7" s="21" t="s">
        <v>30</v>
      </c>
      <c r="G7" s="21" t="s">
        <v>31</v>
      </c>
      <c r="H7" s="21" t="s">
        <v>32</v>
      </c>
      <c r="I7" s="21" t="s">
        <v>33</v>
      </c>
      <c r="J7" s="21" t="s">
        <v>34</v>
      </c>
      <c r="K7" s="21" t="s">
        <v>35</v>
      </c>
      <c r="L7" s="21" t="s">
        <v>36</v>
      </c>
      <c r="M7" s="21" t="s">
        <v>37</v>
      </c>
      <c r="N7" s="21" t="s">
        <v>38</v>
      </c>
    </row>
    <row r="8" spans="1:15">
      <c r="A8" s="20" t="s">
        <v>15</v>
      </c>
      <c r="B8" s="108" t="s">
        <v>4</v>
      </c>
      <c r="C8" s="108" t="s">
        <v>4</v>
      </c>
      <c r="D8" s="108" t="s">
        <v>4</v>
      </c>
      <c r="E8" s="108" t="s">
        <v>4</v>
      </c>
      <c r="F8" s="108" t="s">
        <v>4</v>
      </c>
      <c r="G8" s="108" t="s">
        <v>4</v>
      </c>
      <c r="H8" s="108" t="s">
        <v>4</v>
      </c>
      <c r="I8" s="108" t="s">
        <v>4</v>
      </c>
      <c r="J8" s="108" t="s">
        <v>4</v>
      </c>
      <c r="K8" s="108" t="s">
        <v>4</v>
      </c>
      <c r="L8" s="108" t="s">
        <v>4</v>
      </c>
      <c r="M8" s="108" t="s">
        <v>4</v>
      </c>
      <c r="N8" s="108" t="s">
        <v>4</v>
      </c>
      <c r="O8" s="21" t="s">
        <v>39</v>
      </c>
    </row>
    <row r="9" spans="1:15" ht="18.75" customHeight="1">
      <c r="A9" s="17" t="s">
        <v>17</v>
      </c>
      <c r="B9" s="18">
        <v>119</v>
      </c>
      <c r="C9" s="18">
        <v>119.2</v>
      </c>
      <c r="D9" s="18">
        <v>119.1</v>
      </c>
      <c r="E9" s="18">
        <v>118.6</v>
      </c>
      <c r="F9" s="18">
        <v>118.8</v>
      </c>
      <c r="G9" s="18">
        <v>119.2</v>
      </c>
      <c r="H9" s="18">
        <v>119.3</v>
      </c>
      <c r="I9" s="18">
        <v>119.3</v>
      </c>
      <c r="J9" s="18">
        <v>119.3</v>
      </c>
      <c r="K9" s="18">
        <v>119.5</v>
      </c>
      <c r="L9" s="18">
        <v>119.5</v>
      </c>
      <c r="M9" s="18">
        <v>120</v>
      </c>
      <c r="N9" s="18">
        <v>120.1</v>
      </c>
      <c r="O9" s="19">
        <f>AVERAGE(G9:N9)</f>
        <v>119.52500000000001</v>
      </c>
    </row>
    <row r="10" spans="1:15" ht="18.75" customHeight="1">
      <c r="A10" s="17" t="s">
        <v>18</v>
      </c>
      <c r="B10" s="18">
        <v>119.1</v>
      </c>
      <c r="C10" s="18">
        <v>119.3</v>
      </c>
      <c r="D10" s="18">
        <v>119.2</v>
      </c>
      <c r="E10" s="18">
        <v>118.7</v>
      </c>
      <c r="F10" s="18">
        <v>118.9</v>
      </c>
      <c r="G10" s="18">
        <v>119.3</v>
      </c>
      <c r="H10" s="18">
        <v>119.3</v>
      </c>
      <c r="I10" s="18">
        <v>119.4</v>
      </c>
      <c r="J10" s="18">
        <v>119.3</v>
      </c>
      <c r="K10" s="18">
        <v>119.5</v>
      </c>
      <c r="L10" s="18">
        <v>119.5</v>
      </c>
      <c r="M10" s="18">
        <v>120</v>
      </c>
      <c r="N10" s="18">
        <v>120.1</v>
      </c>
      <c r="O10" s="19">
        <f>AVERAGE(G10:N10)</f>
        <v>119.55</v>
      </c>
    </row>
  </sheetData>
  <mergeCells count="2">
    <mergeCell ref="B8:N8"/>
    <mergeCell ref="A4:D4"/>
  </mergeCells>
  <pageMargins left="0.7" right="0.7" top="0.75" bottom="0.75" header="0.3" footer="0.3"/>
  <pageSetup paperSize="9" orientation="portrait" r:id="rId1"/>
  <ignoredErrors>
    <ignoredError sqref="O9:O10"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F2076-CE42-445F-8FD3-66A283381D9F}">
  <dimension ref="A1:T13"/>
  <sheetViews>
    <sheetView workbookViewId="0">
      <selection activeCell="C18" sqref="C18"/>
    </sheetView>
  </sheetViews>
  <sheetFormatPr defaultColWidth="26.28515625" defaultRowHeight="15"/>
  <sheetData>
    <row r="1" spans="1:20">
      <c r="A1" s="5" t="s">
        <v>53</v>
      </c>
    </row>
    <row r="2" spans="1:20">
      <c r="A2" s="4" t="s">
        <v>54</v>
      </c>
    </row>
    <row r="3" spans="1:20">
      <c r="A3" s="4" t="s">
        <v>55</v>
      </c>
    </row>
    <row r="4" spans="1:20">
      <c r="A4" s="4" t="s">
        <v>56</v>
      </c>
    </row>
    <row r="5" spans="1:20">
      <c r="A5" s="4" t="s">
        <v>57</v>
      </c>
    </row>
    <row r="7" spans="1:20">
      <c r="A7" s="3" t="s">
        <v>58</v>
      </c>
      <c r="B7" s="110" t="s">
        <v>59</v>
      </c>
      <c r="C7" s="110" t="s">
        <v>59</v>
      </c>
      <c r="D7" s="110" t="s">
        <v>59</v>
      </c>
      <c r="E7" s="110" t="s">
        <v>59</v>
      </c>
      <c r="F7" s="110" t="s">
        <v>59</v>
      </c>
      <c r="G7" s="110" t="s">
        <v>59</v>
      </c>
      <c r="H7" s="110" t="s">
        <v>59</v>
      </c>
      <c r="I7" s="110" t="s">
        <v>59</v>
      </c>
      <c r="J7" s="110" t="s">
        <v>59</v>
      </c>
      <c r="K7" s="110" t="s">
        <v>59</v>
      </c>
      <c r="L7" s="110" t="s">
        <v>59</v>
      </c>
      <c r="M7" s="110" t="s">
        <v>59</v>
      </c>
      <c r="N7" s="110" t="s">
        <v>59</v>
      </c>
      <c r="O7" s="110" t="s">
        <v>59</v>
      </c>
      <c r="P7" s="110" t="s">
        <v>59</v>
      </c>
      <c r="Q7" s="110" t="s">
        <v>59</v>
      </c>
      <c r="R7" s="110" t="s">
        <v>59</v>
      </c>
      <c r="S7" s="110" t="s">
        <v>59</v>
      </c>
      <c r="T7" s="110" t="s">
        <v>59</v>
      </c>
    </row>
    <row r="8" spans="1:20">
      <c r="A8" s="3" t="s">
        <v>5</v>
      </c>
      <c r="B8" s="2" t="s">
        <v>60</v>
      </c>
      <c r="C8" s="2" t="s">
        <v>61</v>
      </c>
      <c r="D8" s="2" t="s">
        <v>62</v>
      </c>
      <c r="E8" s="2" t="s">
        <v>63</v>
      </c>
      <c r="F8" s="2" t="s">
        <v>64</v>
      </c>
      <c r="G8" s="2" t="s">
        <v>65</v>
      </c>
      <c r="H8" s="2" t="s">
        <v>66</v>
      </c>
      <c r="I8" s="2" t="s">
        <v>67</v>
      </c>
      <c r="J8" s="2" t="s">
        <v>68</v>
      </c>
      <c r="K8" s="2" t="s">
        <v>69</v>
      </c>
      <c r="L8" s="2" t="s">
        <v>70</v>
      </c>
      <c r="M8" s="2" t="s">
        <v>6</v>
      </c>
      <c r="N8" s="2" t="s">
        <v>7</v>
      </c>
      <c r="O8" s="2" t="s">
        <v>8</v>
      </c>
      <c r="P8" s="2" t="s">
        <v>9</v>
      </c>
      <c r="Q8" s="2" t="s">
        <v>10</v>
      </c>
      <c r="R8" s="2" t="s">
        <v>11</v>
      </c>
      <c r="S8" s="2" t="s">
        <v>12</v>
      </c>
      <c r="T8" s="2" t="s">
        <v>13</v>
      </c>
    </row>
    <row r="9" spans="1:20">
      <c r="A9" s="3" t="s">
        <v>71</v>
      </c>
      <c r="B9" s="110" t="s">
        <v>4</v>
      </c>
      <c r="C9" s="110" t="s">
        <v>4</v>
      </c>
      <c r="D9" s="110" t="s">
        <v>4</v>
      </c>
      <c r="E9" s="110" t="s">
        <v>4</v>
      </c>
      <c r="F9" s="110" t="s">
        <v>4</v>
      </c>
      <c r="G9" s="110" t="s">
        <v>4</v>
      </c>
      <c r="H9" s="110" t="s">
        <v>4</v>
      </c>
      <c r="I9" s="110" t="s">
        <v>4</v>
      </c>
      <c r="J9" s="110" t="s">
        <v>4</v>
      </c>
      <c r="K9" s="110" t="s">
        <v>4</v>
      </c>
      <c r="L9" s="110" t="s">
        <v>4</v>
      </c>
      <c r="M9" s="110" t="s">
        <v>4</v>
      </c>
      <c r="N9" s="110" t="s">
        <v>4</v>
      </c>
      <c r="O9" s="110" t="s">
        <v>4</v>
      </c>
      <c r="P9" s="110" t="s">
        <v>4</v>
      </c>
      <c r="Q9" s="110" t="s">
        <v>4</v>
      </c>
      <c r="R9" s="110" t="s">
        <v>4</v>
      </c>
      <c r="S9" s="110" t="s">
        <v>4</v>
      </c>
      <c r="T9" s="110" t="s">
        <v>4</v>
      </c>
    </row>
    <row r="10" spans="1:20" ht="30">
      <c r="A10" s="2" t="s">
        <v>72</v>
      </c>
      <c r="B10" s="32">
        <v>77.099999999999994</v>
      </c>
      <c r="C10" s="32">
        <v>79.599999999999994</v>
      </c>
      <c r="D10" s="32">
        <v>81.2</v>
      </c>
      <c r="E10" s="32">
        <v>84.1</v>
      </c>
      <c r="F10" s="32">
        <v>86.7</v>
      </c>
      <c r="G10" s="32">
        <v>88.6</v>
      </c>
      <c r="H10" s="32">
        <v>90.1</v>
      </c>
      <c r="I10" s="32">
        <v>91.4</v>
      </c>
      <c r="J10" s="32">
        <v>92.8</v>
      </c>
      <c r="K10" s="32">
        <v>93.8</v>
      </c>
      <c r="L10" s="32">
        <v>94.9</v>
      </c>
      <c r="M10" s="32">
        <v>95.5</v>
      </c>
      <c r="N10" s="32">
        <v>96.1</v>
      </c>
      <c r="O10" s="32">
        <v>97.5</v>
      </c>
      <c r="P10" s="32">
        <v>98.6</v>
      </c>
      <c r="Q10" s="32">
        <v>99</v>
      </c>
      <c r="R10" s="32">
        <v>99.7</v>
      </c>
      <c r="S10" s="32">
        <v>100.8</v>
      </c>
      <c r="T10" s="32">
        <v>103.7</v>
      </c>
    </row>
    <row r="13" spans="1:20">
      <c r="Q13" s="33">
        <f>Q10/P10-1</f>
        <v>4.0567951318459805E-3</v>
      </c>
      <c r="R13" s="33">
        <f>R10/Q10-1</f>
        <v>7.0707070707070052E-3</v>
      </c>
      <c r="S13" s="33">
        <f>S10/R10-1</f>
        <v>1.1033099297893534E-2</v>
      </c>
      <c r="T13" s="33">
        <f>T10/S10-1</f>
        <v>2.876984126984139E-2</v>
      </c>
    </row>
  </sheetData>
  <mergeCells count="2">
    <mergeCell ref="B7:T7"/>
    <mergeCell ref="B9:T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569BE-8D5A-48CE-99B2-0D0AF665944A}">
  <dimension ref="A1:U16"/>
  <sheetViews>
    <sheetView topLeftCell="A16" workbookViewId="0">
      <selection activeCell="Q14" sqref="Q14"/>
    </sheetView>
  </sheetViews>
  <sheetFormatPr defaultColWidth="26.28515625" defaultRowHeight="15"/>
  <sheetData>
    <row r="1" spans="1:21">
      <c r="A1" s="5" t="s">
        <v>53</v>
      </c>
    </row>
    <row r="2" spans="1:21">
      <c r="A2" s="4" t="s">
        <v>54</v>
      </c>
    </row>
    <row r="3" spans="1:21">
      <c r="A3" s="4" t="s">
        <v>55</v>
      </c>
    </row>
    <row r="4" spans="1:21">
      <c r="A4" s="4" t="s">
        <v>56</v>
      </c>
    </row>
    <row r="6" spans="1:21">
      <c r="A6" s="94" t="s">
        <v>58</v>
      </c>
      <c r="B6" s="94" t="s">
        <v>4</v>
      </c>
      <c r="C6" s="110" t="s">
        <v>59</v>
      </c>
      <c r="D6" s="110" t="s">
        <v>59</v>
      </c>
      <c r="E6" s="110" t="s">
        <v>59</v>
      </c>
      <c r="F6" s="110" t="s">
        <v>59</v>
      </c>
      <c r="G6" s="110" t="s">
        <v>59</v>
      </c>
      <c r="H6" s="110" t="s">
        <v>59</v>
      </c>
      <c r="I6" s="110" t="s">
        <v>59</v>
      </c>
      <c r="J6" s="110" t="s">
        <v>59</v>
      </c>
      <c r="K6" s="110" t="s">
        <v>59</v>
      </c>
      <c r="L6" s="110" t="s">
        <v>59</v>
      </c>
      <c r="M6" s="110" t="s">
        <v>59</v>
      </c>
      <c r="N6" s="110" t="s">
        <v>59</v>
      </c>
      <c r="O6" s="110" t="s">
        <v>59</v>
      </c>
      <c r="P6" s="110" t="s">
        <v>59</v>
      </c>
      <c r="Q6" s="110" t="s">
        <v>59</v>
      </c>
      <c r="R6" s="110" t="s">
        <v>59</v>
      </c>
      <c r="S6" s="110" t="s">
        <v>59</v>
      </c>
      <c r="T6" s="110" t="s">
        <v>59</v>
      </c>
      <c r="U6" s="110" t="s">
        <v>59</v>
      </c>
    </row>
    <row r="7" spans="1:21">
      <c r="A7" s="94" t="s">
        <v>5</v>
      </c>
      <c r="B7" s="94" t="s">
        <v>4</v>
      </c>
      <c r="C7" s="2" t="s">
        <v>60</v>
      </c>
      <c r="D7" s="2" t="s">
        <v>61</v>
      </c>
      <c r="E7" s="2" t="s">
        <v>62</v>
      </c>
      <c r="F7" s="2" t="s">
        <v>63</v>
      </c>
      <c r="G7" s="2" t="s">
        <v>64</v>
      </c>
      <c r="H7" s="2" t="s">
        <v>65</v>
      </c>
      <c r="I7" s="2" t="s">
        <v>66</v>
      </c>
      <c r="J7" s="2" t="s">
        <v>67</v>
      </c>
      <c r="K7" s="2" t="s">
        <v>68</v>
      </c>
      <c r="L7" s="2" t="s">
        <v>69</v>
      </c>
      <c r="M7" s="2" t="s">
        <v>70</v>
      </c>
      <c r="N7" s="2" t="s">
        <v>6</v>
      </c>
      <c r="O7" s="2" t="s">
        <v>7</v>
      </c>
      <c r="P7" s="2" t="s">
        <v>8</v>
      </c>
      <c r="Q7" s="2" t="s">
        <v>9</v>
      </c>
      <c r="R7" s="2" t="s">
        <v>10</v>
      </c>
      <c r="S7" s="2" t="s">
        <v>11</v>
      </c>
      <c r="T7" s="2" t="s">
        <v>12</v>
      </c>
      <c r="U7" s="2" t="s">
        <v>13</v>
      </c>
    </row>
    <row r="8" spans="1:21">
      <c r="A8" s="3" t="s">
        <v>73</v>
      </c>
      <c r="B8" s="3" t="s">
        <v>71</v>
      </c>
      <c r="C8" s="110" t="s">
        <v>4</v>
      </c>
      <c r="D8" s="110" t="s">
        <v>4</v>
      </c>
      <c r="E8" s="110" t="s">
        <v>4</v>
      </c>
      <c r="F8" s="110" t="s">
        <v>4</v>
      </c>
      <c r="G8" s="110" t="s">
        <v>4</v>
      </c>
      <c r="H8" s="110" t="s">
        <v>4</v>
      </c>
      <c r="I8" s="110" t="s">
        <v>4</v>
      </c>
      <c r="J8" s="110" t="s">
        <v>4</v>
      </c>
      <c r="K8" s="110" t="s">
        <v>4</v>
      </c>
      <c r="L8" s="110" t="s">
        <v>4</v>
      </c>
      <c r="M8" s="110" t="s">
        <v>4</v>
      </c>
      <c r="N8" s="110" t="s">
        <v>4</v>
      </c>
      <c r="O8" s="110" t="s">
        <v>4</v>
      </c>
      <c r="P8" s="110" t="s">
        <v>4</v>
      </c>
      <c r="Q8" s="110" t="s">
        <v>4</v>
      </c>
      <c r="R8" s="110" t="s">
        <v>4</v>
      </c>
      <c r="S8" s="110" t="s">
        <v>4</v>
      </c>
      <c r="T8" s="110" t="s">
        <v>4</v>
      </c>
      <c r="U8" s="110" t="s">
        <v>4</v>
      </c>
    </row>
    <row r="9" spans="1:21" ht="30">
      <c r="A9" s="2" t="s">
        <v>74</v>
      </c>
      <c r="B9" s="2" t="s">
        <v>72</v>
      </c>
      <c r="C9" s="32">
        <v>77.099999999999994</v>
      </c>
      <c r="D9" s="32">
        <v>79.599999999999994</v>
      </c>
      <c r="E9" s="32">
        <v>81.2</v>
      </c>
      <c r="F9" s="32">
        <v>84.1</v>
      </c>
      <c r="G9" s="32">
        <v>86.7</v>
      </c>
      <c r="H9" s="32">
        <v>88.6</v>
      </c>
      <c r="I9" s="32">
        <v>90.1</v>
      </c>
      <c r="J9" s="32">
        <v>91.4</v>
      </c>
      <c r="K9" s="32">
        <v>92.8</v>
      </c>
      <c r="L9" s="32">
        <v>93.8</v>
      </c>
      <c r="M9" s="32">
        <v>94.9</v>
      </c>
      <c r="N9" s="32">
        <v>95.5</v>
      </c>
      <c r="O9" s="32">
        <v>96.1</v>
      </c>
      <c r="P9" s="32">
        <v>97.5</v>
      </c>
      <c r="Q9" s="32">
        <v>98.6</v>
      </c>
      <c r="R9" s="32">
        <v>99</v>
      </c>
      <c r="S9" s="32">
        <v>99.7</v>
      </c>
      <c r="T9" s="32">
        <v>100.8</v>
      </c>
      <c r="U9" s="32">
        <v>103.7</v>
      </c>
    </row>
    <row r="10" spans="1:21" ht="30">
      <c r="A10" s="2" t="s">
        <v>75</v>
      </c>
      <c r="B10" s="2" t="s">
        <v>72</v>
      </c>
      <c r="C10" s="32">
        <v>75.5</v>
      </c>
      <c r="D10" s="32">
        <v>77.599999999999994</v>
      </c>
      <c r="E10" s="32">
        <v>79.5</v>
      </c>
      <c r="F10" s="32">
        <v>82</v>
      </c>
      <c r="G10" s="32">
        <v>84.6</v>
      </c>
      <c r="H10" s="32">
        <v>86.7</v>
      </c>
      <c r="I10" s="32">
        <v>88.5</v>
      </c>
      <c r="J10" s="32">
        <v>90.3</v>
      </c>
      <c r="K10" s="32">
        <v>92</v>
      </c>
      <c r="L10" s="32">
        <v>93.5</v>
      </c>
      <c r="M10" s="32">
        <v>94.9</v>
      </c>
      <c r="N10" s="32">
        <v>95.7</v>
      </c>
      <c r="O10" s="32">
        <v>96.4</v>
      </c>
      <c r="P10" s="32">
        <v>97.4</v>
      </c>
      <c r="Q10" s="32">
        <v>98.2</v>
      </c>
      <c r="R10" s="32">
        <v>98.9</v>
      </c>
      <c r="S10" s="32">
        <v>99.7</v>
      </c>
      <c r="T10" s="32">
        <v>100.7</v>
      </c>
      <c r="U10" s="32">
        <v>102.9</v>
      </c>
    </row>
    <row r="11" spans="1:21" ht="30">
      <c r="A11" s="2" t="s">
        <v>76</v>
      </c>
      <c r="B11" s="2" t="s">
        <v>72</v>
      </c>
      <c r="C11" s="32">
        <v>82.7</v>
      </c>
      <c r="D11" s="32">
        <v>85.8</v>
      </c>
      <c r="E11" s="32">
        <v>87</v>
      </c>
      <c r="F11" s="32">
        <v>90.6</v>
      </c>
      <c r="G11" s="32">
        <v>93.3</v>
      </c>
      <c r="H11" s="32">
        <v>94.6</v>
      </c>
      <c r="I11" s="32">
        <v>95.2</v>
      </c>
      <c r="J11" s="32">
        <v>95.2</v>
      </c>
      <c r="K11" s="32">
        <v>95.2</v>
      </c>
      <c r="L11" s="32">
        <v>95.2</v>
      </c>
      <c r="M11" s="32">
        <v>95.2</v>
      </c>
      <c r="N11" s="32">
        <v>95.2</v>
      </c>
      <c r="O11" s="32">
        <v>95.4</v>
      </c>
      <c r="P11" s="32">
        <v>97.9</v>
      </c>
      <c r="Q11" s="32">
        <v>99.8</v>
      </c>
      <c r="R11" s="32">
        <v>100</v>
      </c>
      <c r="S11" s="32">
        <v>100</v>
      </c>
      <c r="T11" s="32">
        <v>101.1</v>
      </c>
      <c r="U11" s="32">
        <v>106.5</v>
      </c>
    </row>
    <row r="14" spans="1:21">
      <c r="C14" s="33"/>
      <c r="D14" s="33">
        <f t="shared" ref="D14:S16" si="0">D9/C9-1</f>
        <v>3.2425421530480003E-2</v>
      </c>
      <c r="E14" s="33">
        <f t="shared" si="0"/>
        <v>2.0100502512562901E-2</v>
      </c>
      <c r="F14" s="33">
        <f t="shared" si="0"/>
        <v>3.5714285714285587E-2</v>
      </c>
      <c r="G14" s="33">
        <f t="shared" si="0"/>
        <v>3.0915576694411584E-2</v>
      </c>
      <c r="H14" s="33">
        <f t="shared" si="0"/>
        <v>2.1914648212225885E-2</v>
      </c>
      <c r="I14" s="33">
        <f t="shared" si="0"/>
        <v>1.6930022573363512E-2</v>
      </c>
      <c r="J14" s="33">
        <f t="shared" si="0"/>
        <v>1.4428412874583962E-2</v>
      </c>
      <c r="K14" s="33">
        <f t="shared" si="0"/>
        <v>1.5317286652078765E-2</v>
      </c>
      <c r="L14" s="33">
        <f t="shared" si="0"/>
        <v>1.0775862068965525E-2</v>
      </c>
      <c r="M14" s="33">
        <f t="shared" si="0"/>
        <v>1.1727078891258014E-2</v>
      </c>
      <c r="N14" s="33">
        <f t="shared" si="0"/>
        <v>6.322444678608985E-3</v>
      </c>
      <c r="O14" s="33">
        <f t="shared" si="0"/>
        <v>6.2827225130890341E-3</v>
      </c>
      <c r="P14" s="33">
        <f t="shared" si="0"/>
        <v>1.4568158168574374E-2</v>
      </c>
      <c r="Q14" s="33">
        <f t="shared" si="0"/>
        <v>1.1282051282051286E-2</v>
      </c>
      <c r="R14" s="33">
        <f>R9/Q9-1</f>
        <v>4.0567951318459805E-3</v>
      </c>
      <c r="S14" s="33">
        <f t="shared" ref="R14:U16" si="1">S9/R9-1</f>
        <v>7.0707070707070052E-3</v>
      </c>
      <c r="T14" s="33">
        <f t="shared" si="1"/>
        <v>1.1033099297893534E-2</v>
      </c>
      <c r="U14" s="33">
        <f t="shared" si="1"/>
        <v>2.876984126984139E-2</v>
      </c>
    </row>
    <row r="15" spans="1:21">
      <c r="C15" s="33"/>
      <c r="D15" s="33">
        <f t="shared" si="0"/>
        <v>2.7814569536423805E-2</v>
      </c>
      <c r="E15" s="33">
        <f t="shared" si="0"/>
        <v>2.4484536082474362E-2</v>
      </c>
      <c r="F15" s="33">
        <f t="shared" si="0"/>
        <v>3.1446540880503138E-2</v>
      </c>
      <c r="G15" s="33">
        <f t="shared" si="0"/>
        <v>3.170731707317076E-2</v>
      </c>
      <c r="H15" s="33">
        <f t="shared" si="0"/>
        <v>2.4822695035461084E-2</v>
      </c>
      <c r="I15" s="33">
        <f t="shared" si="0"/>
        <v>2.0761245674740358E-2</v>
      </c>
      <c r="J15" s="33">
        <f t="shared" si="0"/>
        <v>2.0338983050847359E-2</v>
      </c>
      <c r="K15" s="33">
        <f t="shared" si="0"/>
        <v>1.8826135105204811E-2</v>
      </c>
      <c r="L15" s="33">
        <f t="shared" si="0"/>
        <v>1.6304347826086918E-2</v>
      </c>
      <c r="M15" s="33">
        <f t="shared" si="0"/>
        <v>1.497326203208571E-2</v>
      </c>
      <c r="N15" s="33">
        <f t="shared" si="0"/>
        <v>8.4299262381453133E-3</v>
      </c>
      <c r="O15" s="33">
        <f t="shared" si="0"/>
        <v>7.3145245559038674E-3</v>
      </c>
      <c r="P15" s="33">
        <f t="shared" si="0"/>
        <v>1.0373443983402453E-2</v>
      </c>
      <c r="Q15" s="33">
        <f t="shared" si="0"/>
        <v>8.2135523613962036E-3</v>
      </c>
      <c r="R15" s="33">
        <f t="shared" si="0"/>
        <v>7.1283095723013723E-3</v>
      </c>
      <c r="S15" s="33">
        <f t="shared" si="0"/>
        <v>8.0889787664306656E-3</v>
      </c>
      <c r="T15" s="33">
        <f t="shared" si="1"/>
        <v>1.0030090270812364E-2</v>
      </c>
      <c r="U15" s="33">
        <f t="shared" si="1"/>
        <v>2.1847070506454846E-2</v>
      </c>
    </row>
    <row r="16" spans="1:21">
      <c r="C16" s="33"/>
      <c r="D16" s="33">
        <f t="shared" si="0"/>
        <v>3.7484885126964906E-2</v>
      </c>
      <c r="E16" s="33">
        <f t="shared" si="0"/>
        <v>1.3986013986013957E-2</v>
      </c>
      <c r="F16" s="33">
        <f t="shared" si="0"/>
        <v>4.1379310344827447E-2</v>
      </c>
      <c r="G16" s="33">
        <f t="shared" si="0"/>
        <v>2.9801324503311299E-2</v>
      </c>
      <c r="H16" s="33">
        <f t="shared" si="0"/>
        <v>1.3933547695605508E-2</v>
      </c>
      <c r="I16" s="33">
        <f t="shared" si="0"/>
        <v>6.3424947145878097E-3</v>
      </c>
      <c r="J16" s="33">
        <f t="shared" si="0"/>
        <v>0</v>
      </c>
      <c r="K16" s="33">
        <f t="shared" si="0"/>
        <v>0</v>
      </c>
      <c r="L16" s="33">
        <f t="shared" si="0"/>
        <v>0</v>
      </c>
      <c r="M16" s="33">
        <f t="shared" si="0"/>
        <v>0</v>
      </c>
      <c r="N16" s="33">
        <f t="shared" si="0"/>
        <v>0</v>
      </c>
      <c r="O16" s="33">
        <f t="shared" si="0"/>
        <v>2.1008403361344463E-3</v>
      </c>
      <c r="P16" s="33">
        <f t="shared" si="0"/>
        <v>2.6205450733752578E-2</v>
      </c>
      <c r="Q16" s="33">
        <f t="shared" si="0"/>
        <v>1.9407558733401276E-2</v>
      </c>
      <c r="R16" s="33">
        <f t="shared" si="1"/>
        <v>2.0040080160321772E-3</v>
      </c>
      <c r="S16" s="27">
        <f t="shared" si="1"/>
        <v>0</v>
      </c>
      <c r="T16" s="33">
        <f t="shared" si="1"/>
        <v>1.0999999999999899E-2</v>
      </c>
      <c r="U16" s="33">
        <f t="shared" si="1"/>
        <v>5.3412462908011937E-2</v>
      </c>
    </row>
  </sheetData>
  <mergeCells count="4">
    <mergeCell ref="A6:B6"/>
    <mergeCell ref="C6:U6"/>
    <mergeCell ref="A7:B7"/>
    <mergeCell ref="C8:U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637C5-A5CC-4C43-BB0E-877FA93F48D9}">
  <dimension ref="A1:U16"/>
  <sheetViews>
    <sheetView workbookViewId="0">
      <selection activeCell="R14" sqref="R14:U16"/>
    </sheetView>
  </sheetViews>
  <sheetFormatPr defaultColWidth="26.28515625" defaultRowHeight="15"/>
  <sheetData>
    <row r="1" spans="1:21">
      <c r="A1" s="5" t="s">
        <v>53</v>
      </c>
    </row>
    <row r="2" spans="1:21">
      <c r="A2" s="4" t="s">
        <v>54</v>
      </c>
    </row>
    <row r="3" spans="1:21">
      <c r="A3" s="4" t="s">
        <v>77</v>
      </c>
    </row>
    <row r="4" spans="1:21">
      <c r="A4" s="4" t="s">
        <v>56</v>
      </c>
    </row>
    <row r="6" spans="1:21">
      <c r="A6" s="94" t="s">
        <v>58</v>
      </c>
      <c r="B6" s="94" t="s">
        <v>4</v>
      </c>
      <c r="C6" s="110" t="s">
        <v>59</v>
      </c>
      <c r="D6" s="110" t="s">
        <v>59</v>
      </c>
      <c r="E6" s="110" t="s">
        <v>59</v>
      </c>
      <c r="F6" s="110" t="s">
        <v>59</v>
      </c>
      <c r="G6" s="110" t="s">
        <v>59</v>
      </c>
      <c r="H6" s="110" t="s">
        <v>59</v>
      </c>
      <c r="I6" s="110" t="s">
        <v>59</v>
      </c>
      <c r="J6" s="110" t="s">
        <v>59</v>
      </c>
      <c r="K6" s="110" t="s">
        <v>59</v>
      </c>
      <c r="L6" s="110" t="s">
        <v>59</v>
      </c>
      <c r="M6" s="110" t="s">
        <v>59</v>
      </c>
      <c r="N6" s="110" t="s">
        <v>59</v>
      </c>
      <c r="O6" s="110" t="s">
        <v>59</v>
      </c>
      <c r="P6" s="110" t="s">
        <v>59</v>
      </c>
      <c r="Q6" s="110" t="s">
        <v>59</v>
      </c>
      <c r="R6" s="110" t="s">
        <v>59</v>
      </c>
      <c r="S6" s="110" t="s">
        <v>59</v>
      </c>
      <c r="T6" s="110" t="s">
        <v>59</v>
      </c>
      <c r="U6" s="110" t="s">
        <v>59</v>
      </c>
    </row>
    <row r="7" spans="1:21">
      <c r="A7" s="94" t="s">
        <v>5</v>
      </c>
      <c r="B7" s="94" t="s">
        <v>4</v>
      </c>
      <c r="C7" s="2" t="s">
        <v>60</v>
      </c>
      <c r="D7" s="2" t="s">
        <v>61</v>
      </c>
      <c r="E7" s="2" t="s">
        <v>62</v>
      </c>
      <c r="F7" s="2" t="s">
        <v>63</v>
      </c>
      <c r="G7" s="2" t="s">
        <v>64</v>
      </c>
      <c r="H7" s="2" t="s">
        <v>65</v>
      </c>
      <c r="I7" s="2" t="s">
        <v>66</v>
      </c>
      <c r="J7" s="2" t="s">
        <v>67</v>
      </c>
      <c r="K7" s="2" t="s">
        <v>68</v>
      </c>
      <c r="L7" s="2" t="s">
        <v>69</v>
      </c>
      <c r="M7" s="2" t="s">
        <v>70</v>
      </c>
      <c r="N7" s="2" t="s">
        <v>6</v>
      </c>
      <c r="O7" s="2" t="s">
        <v>7</v>
      </c>
      <c r="P7" s="2" t="s">
        <v>8</v>
      </c>
      <c r="Q7" s="2" t="s">
        <v>9</v>
      </c>
      <c r="R7" s="2" t="s">
        <v>10</v>
      </c>
      <c r="S7" s="2" t="s">
        <v>11</v>
      </c>
      <c r="T7" s="2" t="s">
        <v>12</v>
      </c>
      <c r="U7" s="2" t="s">
        <v>13</v>
      </c>
    </row>
    <row r="8" spans="1:21">
      <c r="A8" s="3" t="s">
        <v>73</v>
      </c>
      <c r="B8" s="3" t="s">
        <v>71</v>
      </c>
      <c r="C8" s="110" t="s">
        <v>4</v>
      </c>
      <c r="D8" s="110" t="s">
        <v>4</v>
      </c>
      <c r="E8" s="110" t="s">
        <v>4</v>
      </c>
      <c r="F8" s="110" t="s">
        <v>4</v>
      </c>
      <c r="G8" s="110" t="s">
        <v>4</v>
      </c>
      <c r="H8" s="110" t="s">
        <v>4</v>
      </c>
      <c r="I8" s="110" t="s">
        <v>4</v>
      </c>
      <c r="J8" s="110" t="s">
        <v>4</v>
      </c>
      <c r="K8" s="110" t="s">
        <v>4</v>
      </c>
      <c r="L8" s="110" t="s">
        <v>4</v>
      </c>
      <c r="M8" s="110" t="s">
        <v>4</v>
      </c>
      <c r="N8" s="110" t="s">
        <v>4</v>
      </c>
      <c r="O8" s="110" t="s">
        <v>4</v>
      </c>
      <c r="P8" s="110" t="s">
        <v>4</v>
      </c>
      <c r="Q8" s="110" t="s">
        <v>4</v>
      </c>
      <c r="R8" s="110" t="s">
        <v>4</v>
      </c>
      <c r="S8" s="110" t="s">
        <v>4</v>
      </c>
      <c r="T8" s="110" t="s">
        <v>4</v>
      </c>
      <c r="U8" s="110" t="s">
        <v>4</v>
      </c>
    </row>
    <row r="9" spans="1:21" ht="30">
      <c r="A9" s="2" t="s">
        <v>74</v>
      </c>
      <c r="B9" s="2" t="s">
        <v>72</v>
      </c>
      <c r="C9" s="32">
        <v>77.3</v>
      </c>
      <c r="D9" s="32">
        <v>79.7</v>
      </c>
      <c r="E9" s="32">
        <v>81.400000000000006</v>
      </c>
      <c r="F9" s="32">
        <v>84.3</v>
      </c>
      <c r="G9" s="32">
        <v>86.8</v>
      </c>
      <c r="H9" s="32">
        <v>88.7</v>
      </c>
      <c r="I9" s="32">
        <v>90.3</v>
      </c>
      <c r="J9" s="32">
        <v>91.6</v>
      </c>
      <c r="K9" s="32">
        <v>92.8</v>
      </c>
      <c r="L9" s="32">
        <v>94</v>
      </c>
      <c r="M9" s="32">
        <v>95</v>
      </c>
      <c r="N9" s="32">
        <v>95.6</v>
      </c>
      <c r="O9" s="32">
        <v>96.1</v>
      </c>
      <c r="P9" s="32">
        <v>97.5</v>
      </c>
      <c r="Q9" s="32">
        <v>98.6</v>
      </c>
      <c r="R9" s="32">
        <v>99.1</v>
      </c>
      <c r="S9" s="32">
        <v>99.7</v>
      </c>
      <c r="T9" s="32">
        <v>100.8</v>
      </c>
      <c r="U9" s="32">
        <v>103.7</v>
      </c>
    </row>
    <row r="10" spans="1:21" ht="30">
      <c r="A10" s="2" t="s">
        <v>75</v>
      </c>
      <c r="B10" s="2" t="s">
        <v>72</v>
      </c>
      <c r="C10" s="32">
        <v>75.7</v>
      </c>
      <c r="D10" s="32">
        <v>77.7</v>
      </c>
      <c r="E10" s="32">
        <v>79.7</v>
      </c>
      <c r="F10" s="32">
        <v>82.2</v>
      </c>
      <c r="G10" s="32">
        <v>84.7</v>
      </c>
      <c r="H10" s="32">
        <v>86.8</v>
      </c>
      <c r="I10" s="32">
        <v>88.5</v>
      </c>
      <c r="J10" s="32">
        <v>90.4</v>
      </c>
      <c r="K10" s="32">
        <v>92</v>
      </c>
      <c r="L10" s="32">
        <v>93.5</v>
      </c>
      <c r="M10" s="32">
        <v>94.9</v>
      </c>
      <c r="N10" s="32">
        <v>95.7</v>
      </c>
      <c r="O10" s="32">
        <v>96.3</v>
      </c>
      <c r="P10" s="32">
        <v>97.3</v>
      </c>
      <c r="Q10" s="32">
        <v>98.1</v>
      </c>
      <c r="R10" s="32">
        <v>98.8</v>
      </c>
      <c r="S10" s="32">
        <v>99.7</v>
      </c>
      <c r="T10" s="32">
        <v>100.7</v>
      </c>
      <c r="U10" s="32">
        <v>102.9</v>
      </c>
    </row>
    <row r="11" spans="1:21" ht="30">
      <c r="A11" s="2" t="s">
        <v>76</v>
      </c>
      <c r="B11" s="2" t="s">
        <v>72</v>
      </c>
      <c r="C11" s="32">
        <v>82.7</v>
      </c>
      <c r="D11" s="32">
        <v>85.8</v>
      </c>
      <c r="E11" s="32">
        <v>87</v>
      </c>
      <c r="F11" s="32">
        <v>90.6</v>
      </c>
      <c r="G11" s="32">
        <v>93.3</v>
      </c>
      <c r="H11" s="32">
        <v>94.6</v>
      </c>
      <c r="I11" s="32">
        <v>95.2</v>
      </c>
      <c r="J11" s="32">
        <v>95.2</v>
      </c>
      <c r="K11" s="32">
        <v>95.2</v>
      </c>
      <c r="L11" s="32">
        <v>95.2</v>
      </c>
      <c r="M11" s="32">
        <v>95.2</v>
      </c>
      <c r="N11" s="32">
        <v>95.2</v>
      </c>
      <c r="O11" s="32">
        <v>95.4</v>
      </c>
      <c r="P11" s="32">
        <v>97.9</v>
      </c>
      <c r="Q11" s="32">
        <v>99.8</v>
      </c>
      <c r="R11" s="32">
        <v>100</v>
      </c>
      <c r="S11" s="32">
        <v>100</v>
      </c>
      <c r="T11" s="32">
        <v>101.1</v>
      </c>
      <c r="U11" s="32">
        <v>106.5</v>
      </c>
    </row>
    <row r="14" spans="1:21">
      <c r="D14">
        <f>D9/C9-1</f>
        <v>3.1047865459249646E-2</v>
      </c>
      <c r="E14">
        <f t="shared" ref="E14:U16" si="0">E9/D9-1</f>
        <v>2.1329987452948673E-2</v>
      </c>
      <c r="F14">
        <f t="shared" si="0"/>
        <v>3.5626535626535505E-2</v>
      </c>
      <c r="G14">
        <f t="shared" si="0"/>
        <v>2.9655990510083052E-2</v>
      </c>
      <c r="H14">
        <f t="shared" si="0"/>
        <v>2.188940092165903E-2</v>
      </c>
      <c r="I14">
        <f t="shared" si="0"/>
        <v>1.8038331454340417E-2</v>
      </c>
      <c r="J14">
        <f t="shared" si="0"/>
        <v>1.439645625692143E-2</v>
      </c>
      <c r="K14">
        <f t="shared" si="0"/>
        <v>1.3100436681222849E-2</v>
      </c>
      <c r="L14">
        <f t="shared" si="0"/>
        <v>1.2931034482758674E-2</v>
      </c>
      <c r="M14">
        <f t="shared" si="0"/>
        <v>1.0638297872340496E-2</v>
      </c>
      <c r="N14">
        <f t="shared" si="0"/>
        <v>6.3157894736840525E-3</v>
      </c>
      <c r="O14">
        <f t="shared" si="0"/>
        <v>5.2301255230124966E-3</v>
      </c>
      <c r="P14">
        <f t="shared" si="0"/>
        <v>1.4568158168574374E-2</v>
      </c>
      <c r="Q14">
        <f t="shared" si="0"/>
        <v>1.1282051282051286E-2</v>
      </c>
      <c r="R14">
        <f t="shared" si="0"/>
        <v>5.0709939148072536E-3</v>
      </c>
      <c r="S14">
        <f t="shared" si="0"/>
        <v>6.0544904137236344E-3</v>
      </c>
      <c r="T14">
        <f t="shared" si="0"/>
        <v>1.1033099297893534E-2</v>
      </c>
      <c r="U14">
        <f t="shared" si="0"/>
        <v>2.876984126984139E-2</v>
      </c>
    </row>
    <row r="15" spans="1:21">
      <c r="D15">
        <f t="shared" ref="D15:S16" si="1">D10/C10-1</f>
        <v>2.6420079260237816E-2</v>
      </c>
      <c r="E15">
        <f t="shared" si="1"/>
        <v>2.5740025740025763E-2</v>
      </c>
      <c r="F15">
        <f t="shared" si="1"/>
        <v>3.1367628607277265E-2</v>
      </c>
      <c r="G15">
        <f t="shared" si="1"/>
        <v>3.0413625304136271E-2</v>
      </c>
      <c r="H15">
        <f t="shared" si="1"/>
        <v>2.4793388429751984E-2</v>
      </c>
      <c r="I15">
        <f t="shared" si="1"/>
        <v>1.9585253456221308E-2</v>
      </c>
      <c r="J15">
        <f t="shared" si="1"/>
        <v>2.1468926553672274E-2</v>
      </c>
      <c r="K15">
        <f t="shared" si="1"/>
        <v>1.7699115044247815E-2</v>
      </c>
      <c r="L15">
        <f t="shared" si="1"/>
        <v>1.6304347826086918E-2</v>
      </c>
      <c r="M15">
        <f t="shared" si="1"/>
        <v>1.497326203208571E-2</v>
      </c>
      <c r="N15">
        <f t="shared" si="1"/>
        <v>8.4299262381453133E-3</v>
      </c>
      <c r="O15">
        <f t="shared" si="1"/>
        <v>6.2695924764890609E-3</v>
      </c>
      <c r="P15">
        <f t="shared" si="1"/>
        <v>1.0384215991692702E-2</v>
      </c>
      <c r="Q15">
        <f t="shared" si="1"/>
        <v>8.2219938335046372E-3</v>
      </c>
      <c r="R15">
        <f t="shared" si="1"/>
        <v>7.135575942915473E-3</v>
      </c>
      <c r="S15">
        <f t="shared" si="1"/>
        <v>9.109311740890691E-3</v>
      </c>
      <c r="T15">
        <f t="shared" si="0"/>
        <v>1.0030090270812364E-2</v>
      </c>
      <c r="U15">
        <f t="shared" si="0"/>
        <v>2.1847070506454846E-2</v>
      </c>
    </row>
    <row r="16" spans="1:21">
      <c r="D16">
        <f t="shared" si="1"/>
        <v>3.7484885126964906E-2</v>
      </c>
      <c r="E16">
        <f t="shared" si="0"/>
        <v>1.3986013986013957E-2</v>
      </c>
      <c r="F16">
        <f t="shared" si="0"/>
        <v>4.1379310344827447E-2</v>
      </c>
      <c r="G16">
        <f t="shared" si="0"/>
        <v>2.9801324503311299E-2</v>
      </c>
      <c r="H16">
        <f t="shared" si="0"/>
        <v>1.3933547695605508E-2</v>
      </c>
      <c r="I16">
        <f t="shared" si="0"/>
        <v>6.3424947145878097E-3</v>
      </c>
      <c r="J16">
        <f t="shared" si="0"/>
        <v>0</v>
      </c>
      <c r="K16">
        <f t="shared" si="0"/>
        <v>0</v>
      </c>
      <c r="L16">
        <f t="shared" si="0"/>
        <v>0</v>
      </c>
      <c r="M16">
        <f t="shared" si="0"/>
        <v>0</v>
      </c>
      <c r="N16">
        <f t="shared" si="0"/>
        <v>0</v>
      </c>
      <c r="O16">
        <f t="shared" si="0"/>
        <v>2.1008403361344463E-3</v>
      </c>
      <c r="P16">
        <f t="shared" si="0"/>
        <v>2.6205450733752578E-2</v>
      </c>
      <c r="Q16">
        <f t="shared" si="0"/>
        <v>1.9407558733401276E-2</v>
      </c>
      <c r="R16">
        <f t="shared" si="0"/>
        <v>2.0040080160321772E-3</v>
      </c>
      <c r="S16">
        <f t="shared" si="0"/>
        <v>0</v>
      </c>
      <c r="T16">
        <f t="shared" si="0"/>
        <v>1.0999999999999899E-2</v>
      </c>
      <c r="U16">
        <f t="shared" si="0"/>
        <v>5.3412462908011937E-2</v>
      </c>
    </row>
  </sheetData>
  <mergeCells count="4">
    <mergeCell ref="A6:B6"/>
    <mergeCell ref="C6:U6"/>
    <mergeCell ref="A7:B7"/>
    <mergeCell ref="C8:U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AF9C2-4509-46C2-B032-2639A300BE6C}">
  <dimension ref="A1:AE14"/>
  <sheetViews>
    <sheetView workbookViewId="0">
      <selection activeCell="N14" sqref="N14:Q14"/>
    </sheetView>
  </sheetViews>
  <sheetFormatPr defaultColWidth="26.28515625" defaultRowHeight="15"/>
  <sheetData>
    <row r="1" spans="1:31">
      <c r="A1" s="5" t="s">
        <v>78</v>
      </c>
      <c r="C1" t="s">
        <v>113</v>
      </c>
    </row>
    <row r="2" spans="1:31">
      <c r="A2" s="4" t="s">
        <v>79</v>
      </c>
    </row>
    <row r="3" spans="1:31">
      <c r="A3" s="4" t="s">
        <v>54</v>
      </c>
    </row>
    <row r="4" spans="1:31">
      <c r="A4" s="4" t="s">
        <v>80</v>
      </c>
    </row>
    <row r="5" spans="1:31">
      <c r="A5" s="4" t="s">
        <v>56</v>
      </c>
    </row>
    <row r="7" spans="1:31">
      <c r="A7" s="3" t="s">
        <v>5</v>
      </c>
      <c r="B7" s="2" t="s">
        <v>81</v>
      </c>
      <c r="C7" s="2" t="s">
        <v>82</v>
      </c>
      <c r="D7" s="2" t="s">
        <v>83</v>
      </c>
      <c r="E7" s="2" t="s">
        <v>84</v>
      </c>
      <c r="F7" s="2" t="s">
        <v>85</v>
      </c>
      <c r="G7" s="2" t="s">
        <v>86</v>
      </c>
      <c r="H7" s="2" t="s">
        <v>87</v>
      </c>
      <c r="I7" s="2" t="s">
        <v>88</v>
      </c>
      <c r="J7" s="2" t="s">
        <v>89</v>
      </c>
      <c r="K7" s="2" t="s">
        <v>90</v>
      </c>
      <c r="L7" s="2" t="s">
        <v>91</v>
      </c>
      <c r="M7" s="2" t="s">
        <v>92</v>
      </c>
      <c r="N7" s="2" t="s">
        <v>93</v>
      </c>
      <c r="O7" s="2" t="s">
        <v>94</v>
      </c>
      <c r="P7" s="2" t="s">
        <v>95</v>
      </c>
      <c r="Q7" s="2" t="s">
        <v>96</v>
      </c>
      <c r="R7" s="2" t="s">
        <v>97</v>
      </c>
      <c r="S7" s="2" t="s">
        <v>98</v>
      </c>
      <c r="T7" s="2" t="s">
        <v>99</v>
      </c>
      <c r="U7" s="2" t="s">
        <v>100</v>
      </c>
      <c r="V7" s="2" t="s">
        <v>101</v>
      </c>
      <c r="W7" s="2" t="s">
        <v>102</v>
      </c>
      <c r="X7" s="2" t="s">
        <v>103</v>
      </c>
      <c r="Y7" s="2" t="s">
        <v>104</v>
      </c>
      <c r="Z7" s="2" t="s">
        <v>105</v>
      </c>
      <c r="AA7" s="2" t="s">
        <v>106</v>
      </c>
      <c r="AB7" s="2" t="s">
        <v>107</v>
      </c>
      <c r="AC7" s="2" t="s">
        <v>108</v>
      </c>
      <c r="AD7" s="2" t="s">
        <v>109</v>
      </c>
      <c r="AE7" s="2" t="s">
        <v>110</v>
      </c>
    </row>
    <row r="8" spans="1:31">
      <c r="A8" s="3" t="s">
        <v>111</v>
      </c>
      <c r="B8" s="110" t="s">
        <v>4</v>
      </c>
      <c r="C8" s="110" t="s">
        <v>4</v>
      </c>
      <c r="D8" s="110" t="s">
        <v>4</v>
      </c>
      <c r="E8" s="110" t="s">
        <v>4</v>
      </c>
      <c r="F8" s="110" t="s">
        <v>4</v>
      </c>
      <c r="G8" s="110" t="s">
        <v>4</v>
      </c>
      <c r="H8" s="110" t="s">
        <v>4</v>
      </c>
      <c r="I8" s="110" t="s">
        <v>4</v>
      </c>
      <c r="J8" s="110" t="s">
        <v>4</v>
      </c>
      <c r="K8" s="110" t="s">
        <v>4</v>
      </c>
      <c r="L8" s="110" t="s">
        <v>4</v>
      </c>
      <c r="M8" s="110" t="s">
        <v>4</v>
      </c>
      <c r="N8" s="110" t="s">
        <v>4</v>
      </c>
      <c r="O8" s="110" t="s">
        <v>4</v>
      </c>
      <c r="P8" s="110" t="s">
        <v>4</v>
      </c>
      <c r="Q8" s="110" t="s">
        <v>4</v>
      </c>
      <c r="R8" s="110" t="s">
        <v>4</v>
      </c>
      <c r="S8" s="110" t="s">
        <v>4</v>
      </c>
      <c r="T8" s="110" t="s">
        <v>4</v>
      </c>
      <c r="U8" s="110" t="s">
        <v>4</v>
      </c>
      <c r="V8" s="110" t="s">
        <v>4</v>
      </c>
      <c r="W8" s="110" t="s">
        <v>4</v>
      </c>
      <c r="X8" s="110" t="s">
        <v>4</v>
      </c>
      <c r="Y8" s="110" t="s">
        <v>4</v>
      </c>
      <c r="Z8" s="110" t="s">
        <v>4</v>
      </c>
      <c r="AA8" s="110" t="s">
        <v>4</v>
      </c>
      <c r="AB8" s="110" t="s">
        <v>4</v>
      </c>
      <c r="AC8" s="110" t="s">
        <v>4</v>
      </c>
      <c r="AD8" s="110" t="s">
        <v>4</v>
      </c>
      <c r="AE8" s="110" t="s">
        <v>4</v>
      </c>
    </row>
    <row r="9" spans="1:31" ht="30">
      <c r="A9" s="2" t="s">
        <v>112</v>
      </c>
      <c r="B9" s="32">
        <v>89.7</v>
      </c>
      <c r="C9" s="32">
        <v>96.9</v>
      </c>
      <c r="D9" s="32">
        <v>88.3</v>
      </c>
      <c r="E9" s="32">
        <v>109.5</v>
      </c>
      <c r="F9" s="32">
        <v>89.5</v>
      </c>
      <c r="G9" s="32">
        <v>98.4</v>
      </c>
      <c r="H9" s="32">
        <v>89.1</v>
      </c>
      <c r="I9" s="32">
        <v>110.5</v>
      </c>
      <c r="J9" s="32">
        <v>91.4</v>
      </c>
      <c r="K9" s="32">
        <v>99.6</v>
      </c>
      <c r="L9" s="32">
        <v>90</v>
      </c>
      <c r="M9" s="32">
        <v>111.5</v>
      </c>
      <c r="N9" s="32">
        <v>91.8</v>
      </c>
      <c r="O9" s="32">
        <v>105.6</v>
      </c>
      <c r="P9" s="32">
        <v>90.3</v>
      </c>
      <c r="Q9" s="32">
        <v>112.9</v>
      </c>
      <c r="R9" s="32">
        <v>93.1</v>
      </c>
      <c r="S9" s="32">
        <v>102.3</v>
      </c>
      <c r="T9" s="32">
        <v>91.5</v>
      </c>
      <c r="U9" s="32">
        <v>113.1</v>
      </c>
      <c r="V9" s="32">
        <v>93</v>
      </c>
      <c r="W9" s="32">
        <v>102.9</v>
      </c>
      <c r="X9" s="32">
        <v>91.7</v>
      </c>
      <c r="Y9" s="32">
        <v>114.3</v>
      </c>
      <c r="Z9" s="32">
        <v>96.1</v>
      </c>
      <c r="AA9" s="32">
        <v>104.8</v>
      </c>
      <c r="AB9" s="32">
        <v>94.8</v>
      </c>
      <c r="AC9" s="32">
        <v>118.1</v>
      </c>
      <c r="AD9" s="32">
        <v>97.8</v>
      </c>
      <c r="AE9" s="32">
        <v>109.7</v>
      </c>
    </row>
    <row r="12" spans="1:31">
      <c r="J12" s="34">
        <f>AVERAGE(J9:M9)</f>
        <v>98.125</v>
      </c>
      <c r="N12" s="34">
        <f>AVERAGE(N9:Q9)</f>
        <v>100.15</v>
      </c>
      <c r="R12" s="34">
        <f>AVERAGE(R9:U9)</f>
        <v>100</v>
      </c>
      <c r="V12" s="34">
        <f>AVERAGE(V9:Y9)</f>
        <v>100.47500000000001</v>
      </c>
      <c r="Z12" s="34">
        <f>AVERAGE(Z9:AC9)</f>
        <v>103.44999999999999</v>
      </c>
    </row>
    <row r="14" spans="1:31">
      <c r="N14" s="33">
        <f>N12/J12-1</f>
        <v>2.0636942675159364E-2</v>
      </c>
      <c r="O14" s="33">
        <f>R12/N12-1</f>
        <v>-1.4977533699451762E-3</v>
      </c>
      <c r="P14" s="33">
        <f>V12/R12-1</f>
        <v>4.750000000000032E-3</v>
      </c>
      <c r="Q14" s="33">
        <f>Z12/V12-1</f>
        <v>2.9609355561084572E-2</v>
      </c>
    </row>
  </sheetData>
  <mergeCells count="1">
    <mergeCell ref="B8:AE8"/>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10</vt:i4>
      </vt:variant>
    </vt:vector>
  </HeadingPairs>
  <TitlesOfParts>
    <vt:vector size="10" baseType="lpstr">
      <vt:lpstr>DATI</vt:lpstr>
      <vt:lpstr>DATI (2)</vt:lpstr>
      <vt:lpstr>Foglio2</vt:lpstr>
      <vt:lpstr>Foglio1</vt:lpstr>
      <vt:lpstr>INFO</vt:lpstr>
      <vt:lpstr>Foglio3</vt:lpstr>
      <vt:lpstr>Foglio4</vt:lpstr>
      <vt:lpstr>Foglio5</vt:lpstr>
      <vt:lpstr>Foglio6</vt:lpstr>
      <vt:lpstr>Foglio7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Nicola Carmine Salerno</cp:lastModifiedBy>
  <dcterms:created xsi:type="dcterms:W3CDTF">2024-09-25T13:14:25Z</dcterms:created>
  <dcterms:modified xsi:type="dcterms:W3CDTF">2024-09-29T18:53:36Z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2.6.0</vt:lpwstr>
  </property>
</Properties>
</file>